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12300" activeTab="0"/>
  </bookViews>
  <sheets>
    <sheet name="apjomi" sheetId="1" r:id="rId1"/>
  </sheets>
  <definedNames/>
  <calcPr fullCalcOnLoad="1"/>
</workbook>
</file>

<file path=xl/sharedStrings.xml><?xml version="1.0" encoding="utf-8"?>
<sst xmlns="http://schemas.openxmlformats.org/spreadsheetml/2006/main" count="619" uniqueCount="346">
  <si>
    <t>Nr.p.k.</t>
  </si>
  <si>
    <t>Mēr-</t>
  </si>
  <si>
    <t>Dau-</t>
  </si>
  <si>
    <t>vienība</t>
  </si>
  <si>
    <t>dzums</t>
  </si>
  <si>
    <t>Darba   nosaukums</t>
  </si>
  <si>
    <t>1.1.</t>
  </si>
  <si>
    <t>m</t>
  </si>
  <si>
    <t>m2</t>
  </si>
  <si>
    <t>Notekcauruļu  un tekņu nojaukšana</t>
  </si>
  <si>
    <t>m3</t>
  </si>
  <si>
    <t>m²</t>
  </si>
  <si>
    <t>gab</t>
  </si>
  <si>
    <t>1.2.</t>
  </si>
  <si>
    <t>gab.</t>
  </si>
  <si>
    <t>1.3.</t>
  </si>
  <si>
    <t>Veco koka logu bloku nomaiņa pret PVC tipa logiem</t>
  </si>
  <si>
    <t>Durvju aplodu uzstādīšana</t>
  </si>
  <si>
    <t>1.4.</t>
  </si>
  <si>
    <t>Esošās sienas virsmas attīrīšana</t>
  </si>
  <si>
    <t>Lielo plaisu un citu virsmas defektu izlabošana ar javu, kas sagatavota no smilšu polimērcementa maisījuma</t>
  </si>
  <si>
    <t>līmjava</t>
  </si>
  <si>
    <t>kg</t>
  </si>
  <si>
    <t>armējuma  java</t>
  </si>
  <si>
    <t>stikla šķiedras  siets</t>
  </si>
  <si>
    <t>stūra  šina  ar  sietu</t>
  </si>
  <si>
    <t xml:space="preserve">Fasāžu  dekoratīvā  apmešana  </t>
  </si>
  <si>
    <t>dekoratīvais  apmetums</t>
  </si>
  <si>
    <t>grunts</t>
  </si>
  <si>
    <t>l</t>
  </si>
  <si>
    <t>Apmesto  fasāžu  gruntēšana, krāsošana</t>
  </si>
  <si>
    <t>Lāseņa  uzstādīšana  pa  cokola  perimetru</t>
  </si>
  <si>
    <t>lāsenis</t>
  </si>
  <si>
    <t>Durvju un logu ailu ārējā apdare</t>
  </si>
  <si>
    <t>akmens vate FAB 3  b = 30 mm biezumā</t>
  </si>
  <si>
    <t xml:space="preserve"> </t>
  </si>
  <si>
    <t>1.5.</t>
  </si>
  <si>
    <t>Cokola  daļas  ar mitrumu necaurlaidošu putupolistirolu siltināšana  pa  ēkas  perimetru</t>
  </si>
  <si>
    <t xml:space="preserve">  šķembas </t>
  </si>
  <si>
    <t>kokmateriāli</t>
  </si>
  <si>
    <t>1.6.</t>
  </si>
  <si>
    <t>Kopā :</t>
  </si>
  <si>
    <t>1.</t>
  </si>
  <si>
    <r>
      <t>m</t>
    </r>
    <r>
      <rPr>
        <vertAlign val="superscript"/>
        <sz val="10"/>
        <rFont val="Times New Roman"/>
        <family val="1"/>
      </rPr>
      <t>2</t>
    </r>
  </si>
  <si>
    <t>dībeļi fasādes siltināšanai ar metāla naglām</t>
  </si>
  <si>
    <t>1.7.</t>
  </si>
  <si>
    <t>1.9.</t>
  </si>
  <si>
    <t>1.10.</t>
  </si>
  <si>
    <t>1.11.</t>
  </si>
  <si>
    <t>1.12.</t>
  </si>
  <si>
    <t>2.</t>
  </si>
  <si>
    <t>2.1.</t>
  </si>
  <si>
    <t>2.2.</t>
  </si>
  <si>
    <t>Pamatu atrakšana ar roku darbu un ekskavatoru gar cokola sienām pa ēku perimetru un aizbēršana, blietējot ik pa 25 cm</t>
  </si>
  <si>
    <r>
      <t>m</t>
    </r>
    <r>
      <rPr>
        <vertAlign val="superscript"/>
        <sz val="10"/>
        <rFont val="Times New Roman"/>
        <family val="1"/>
      </rPr>
      <t>3</t>
    </r>
  </si>
  <si>
    <t>2.3.</t>
  </si>
  <si>
    <t>Liekas grunts iekraušana automašīnās un transports 10 km attālumā</t>
  </si>
  <si>
    <t>2.4.</t>
  </si>
  <si>
    <t xml:space="preserve">Pamatu vertikāla hidroizolācija </t>
  </si>
  <si>
    <t>2.6.</t>
  </si>
  <si>
    <t>2.7.</t>
  </si>
  <si>
    <t>2.8.</t>
  </si>
  <si>
    <t>2.9.</t>
  </si>
  <si>
    <t>2.10.</t>
  </si>
  <si>
    <t>3.1.</t>
  </si>
  <si>
    <t>3.2.</t>
  </si>
  <si>
    <t>3.3.</t>
  </si>
  <si>
    <t>3.4.</t>
  </si>
  <si>
    <t>4.</t>
  </si>
  <si>
    <t>4.1.</t>
  </si>
  <si>
    <t>4.2.</t>
  </si>
  <si>
    <t>4.3.</t>
  </si>
  <si>
    <t>4.4.</t>
  </si>
  <si>
    <t>4.5.</t>
  </si>
  <si>
    <t>4.6.</t>
  </si>
  <si>
    <t>5.</t>
  </si>
  <si>
    <t>5.1.</t>
  </si>
  <si>
    <t>5.2.</t>
  </si>
  <si>
    <r>
      <t>m</t>
    </r>
    <r>
      <rPr>
        <vertAlign val="superscript"/>
        <sz val="10"/>
        <rFont val="Times New Roman"/>
        <family val="1"/>
      </rPr>
      <t>2</t>
    </r>
  </si>
  <si>
    <t>5.3.</t>
  </si>
  <si>
    <t>Logu ailu apdare - apmešana, slīpēšana, gruntēšana, krāsošana</t>
  </si>
  <si>
    <t>5.4.</t>
  </si>
  <si>
    <t>6.</t>
  </si>
  <si>
    <t>6.1.</t>
  </si>
  <si>
    <t>6.2.</t>
  </si>
  <si>
    <t>6.3.</t>
  </si>
  <si>
    <t>Durvju ailu apdare - apmešana, slīpēšana, gruntēšana, krāsošana</t>
  </si>
  <si>
    <t>8.</t>
  </si>
  <si>
    <t>obj.</t>
  </si>
  <si>
    <t>10.</t>
  </si>
  <si>
    <t>Skārda palodžu demontāža esošai ēkai</t>
  </si>
  <si>
    <t>1.8.</t>
  </si>
  <si>
    <t>1.13.</t>
  </si>
  <si>
    <t xml:space="preserve">cokola  profils 120 mm </t>
  </si>
  <si>
    <t>3.5.</t>
  </si>
  <si>
    <t xml:space="preserve"> Dažādi darbi</t>
  </si>
  <si>
    <t>Informatīvā stenda uzstādīšana</t>
  </si>
  <si>
    <t>Demontāžas  darbi</t>
  </si>
  <si>
    <t>Cokola apmetuma demontāža</t>
  </si>
  <si>
    <t xml:space="preserve"> 3.</t>
  </si>
  <si>
    <t>3.6.</t>
  </si>
  <si>
    <t>3.7.</t>
  </si>
  <si>
    <t>3.8.</t>
  </si>
  <si>
    <t>Jumta virsmas attīrīšana no netīrumiem un gružiem</t>
  </si>
  <si>
    <t>Tvaika izolācijas plēves ieklāšana</t>
  </si>
  <si>
    <t>Pamatnes gruntēšana ar bituma mastiku</t>
  </si>
  <si>
    <t>Jumta seguma izveidošana no ruļļu materiāla 2 kārtās,uzkausējot ar gāzes degli</t>
  </si>
  <si>
    <r>
      <t>m</t>
    </r>
    <r>
      <rPr>
        <vertAlign val="superscript"/>
        <sz val="10"/>
        <rFont val="Times New Roman"/>
        <family val="1"/>
      </rPr>
      <t>2</t>
    </r>
  </si>
  <si>
    <t>4.7.</t>
  </si>
  <si>
    <t>7.</t>
  </si>
  <si>
    <t>7.1.</t>
  </si>
  <si>
    <t>8.1.</t>
  </si>
  <si>
    <t>8.2.</t>
  </si>
  <si>
    <t>7.2.</t>
  </si>
  <si>
    <t>Durvju bloka nomaiņa pret metāla tipa durvīm</t>
  </si>
  <si>
    <t>Ēkas numurzīmes noņemšana</t>
  </si>
  <si>
    <t>Karoga turētāja noņemšana</t>
  </si>
  <si>
    <t>Jumta skārda  parapetu demontāža</t>
  </si>
  <si>
    <t>Demontēto elementu utilizācija</t>
  </si>
  <si>
    <t>2.11.</t>
  </si>
  <si>
    <t>tm</t>
  </si>
  <si>
    <t>2.12.</t>
  </si>
  <si>
    <t>4.8.</t>
  </si>
  <si>
    <t>Izejas lūku uz jumta nomaiņa  ( siltināta )</t>
  </si>
  <si>
    <t>4.9.</t>
  </si>
  <si>
    <t>siltinātu bēniņu lūku 600 x 800, ugunsdrošības pakapei EI 30</t>
  </si>
  <si>
    <t xml:space="preserve">Esošā nesošā pārseguma virsmas attīrīšana </t>
  </si>
  <si>
    <t>Pārseguma gruntēšana</t>
  </si>
  <si>
    <r>
      <t>m</t>
    </r>
    <r>
      <rPr>
        <vertAlign val="superscript"/>
        <sz val="10"/>
        <rFont val="Times New Roman"/>
        <family val="1"/>
      </rPr>
      <t>2</t>
    </r>
    <r>
      <rPr>
        <sz val="10"/>
        <rFont val="Times New Roman"/>
        <family val="1"/>
      </rPr>
      <t xml:space="preserve"> </t>
    </r>
  </si>
  <si>
    <t xml:space="preserve">Grunts </t>
  </si>
  <si>
    <t>Līme</t>
  </si>
  <si>
    <t>dībeļi</t>
  </si>
  <si>
    <t>Armējoša sieta uzklāšana</t>
  </si>
  <si>
    <t>līme</t>
  </si>
  <si>
    <t xml:space="preserve">armējošais siets </t>
  </si>
  <si>
    <t>Apmetums uz sieta</t>
  </si>
  <si>
    <t xml:space="preserve">Apmetums </t>
  </si>
  <si>
    <t xml:space="preserve">putupolistirolsors  b=100 mm </t>
  </si>
  <si>
    <t>Siltumizolācija  ar putupolistirolu  100 mm biezumā</t>
  </si>
  <si>
    <t>montāžas putas</t>
  </si>
  <si>
    <t>stūra līstītes</t>
  </si>
  <si>
    <r>
      <t>Koka rāmju logu nomaiņa  dzīvokļos pret PVC dubulto stiklojumu  ar  stikla selektīvo pārklājumu U =&lt; 1,3 W/(m</t>
    </r>
    <r>
      <rPr>
        <u val="single"/>
        <vertAlign val="superscript"/>
        <sz val="9"/>
        <rFont val="Times New Roman"/>
        <family val="1"/>
      </rPr>
      <t>2</t>
    </r>
    <r>
      <rPr>
        <u val="single"/>
        <sz val="9"/>
        <rFont val="Times New Roman"/>
        <family val="1"/>
      </rPr>
      <t xml:space="preserve">*K) </t>
    </r>
  </si>
  <si>
    <r>
      <t>Koka rāmju logu nomaiņa  kāpņu telpās  pret PVC dubulto stiklojumu  ar  stikla selektīvo pārklājumu U =&lt; 1,3 W/(m</t>
    </r>
    <r>
      <rPr>
        <u val="single"/>
        <vertAlign val="superscript"/>
        <sz val="9"/>
        <rFont val="Times New Roman"/>
        <family val="1"/>
      </rPr>
      <t>2</t>
    </r>
    <r>
      <rPr>
        <u val="single"/>
        <sz val="9"/>
        <rFont val="Times New Roman"/>
        <family val="1"/>
      </rPr>
      <t xml:space="preserve">*K) </t>
    </r>
  </si>
  <si>
    <t>9.4.</t>
  </si>
  <si>
    <t xml:space="preserve">Skārda   apšuvums pa  jumtiņu perimetru  </t>
  </si>
  <si>
    <t>Karogu turētāja ierīkošana</t>
  </si>
  <si>
    <t>Objekta, sakopšana, tīrīšna</t>
  </si>
  <si>
    <t>Esošo radiatoru  demontāža dzīvokļos</t>
  </si>
  <si>
    <t>kpl</t>
  </si>
  <si>
    <t>Komunikāciju demontāža no sienām (elektrības skapji, gaismekļi utt.)</t>
  </si>
  <si>
    <t xml:space="preserve">Materiālu pacelšana uz un no ēkas </t>
  </si>
  <si>
    <t>m.st.</t>
  </si>
  <si>
    <t xml:space="preserve">Fasādes  un gala  sienu siltināšana ar cieto akmens vati 120 mm ar dekoratīvo apmetumu,  siltumvadības koeficients λ ≤ 0.045W/(m·k) . Lodžiju izbīdījumu (lodžiju starpsienu) siltināšana ar 50 mm cieto akmens vati. Logu aiļu  un palodžu siltināšana ar 30/50 mm vati.  </t>
  </si>
  <si>
    <t xml:space="preserve"> Ārējo palodžu  montāžā </t>
  </si>
  <si>
    <t>bal.</t>
  </si>
  <si>
    <t>montāžas profesionālās  putas</t>
  </si>
  <si>
    <t>skrūves</t>
  </si>
  <si>
    <t>2.13.</t>
  </si>
  <si>
    <t>2.14.</t>
  </si>
  <si>
    <t>2.15.</t>
  </si>
  <si>
    <t>Cokola stāva (pamatu) siltināšana ar 100 mm ekstrudēto putupolistirolu 800mm dziļumā pa perimetru ar dekoratīvo apmetumu visam ēkas perimetram , kā arī apmales atjaunošana pa perimetru, putupolistirola  siltumvadības koef. λ =&lt; 0,05 W/(m2*K),</t>
  </si>
  <si>
    <t>3.9.</t>
  </si>
  <si>
    <t>palīgmateriāli</t>
  </si>
  <si>
    <t>4.10.</t>
  </si>
  <si>
    <t>Pagraba pārseguma siltināšana  ar putupolistirolu 100 mm (siltumvadības koeficients λ ≤  0,05 W/(m2*K)</t>
  </si>
  <si>
    <t>5.5.</t>
  </si>
  <si>
    <t>5.6.</t>
  </si>
  <si>
    <t>Stiprinājuma elemetni</t>
  </si>
  <si>
    <t>Blīvējuma materiāli</t>
  </si>
  <si>
    <t>Palodžu montāža, ēkas iekšpusē</t>
  </si>
  <si>
    <t>iekšējā MDF palodze</t>
  </si>
  <si>
    <t>8.3.</t>
  </si>
  <si>
    <t>Numerācijas zīmju montāža</t>
  </si>
  <si>
    <t>Komunikāciju montāža (elektrības skapji, antenas, gaismkeļi utt.)</t>
  </si>
  <si>
    <t>9.</t>
  </si>
  <si>
    <t>9.1.</t>
  </si>
  <si>
    <t>9.2.</t>
  </si>
  <si>
    <t>9.3.</t>
  </si>
  <si>
    <t>9.5.</t>
  </si>
  <si>
    <t>9.6.</t>
  </si>
  <si>
    <t xml:space="preserve"> krāsa fasādei</t>
  </si>
  <si>
    <t xml:space="preserve">dībeļi </t>
  </si>
  <si>
    <t>Lodžiju azbesta lokšņu apšuvumu demontāža  un  izvešana utilizācijai</t>
  </si>
  <si>
    <t>Balkonu stiklojumu  demontāža</t>
  </si>
  <si>
    <t>Balkonu un  pagraba logu  aizsargrežģu demontāža</t>
  </si>
  <si>
    <t>Ruļļmateriālu jumta seguma  nojaukšna   un  izvešana utilizācijai</t>
  </si>
  <si>
    <r>
      <t>m</t>
    </r>
    <r>
      <rPr>
        <vertAlign val="superscript"/>
        <sz val="9"/>
        <rFont val="Times New Roman"/>
        <family val="1"/>
      </rPr>
      <t>2</t>
    </r>
  </si>
  <si>
    <t>metāla siets 200x200</t>
  </si>
  <si>
    <t>stiprinājumi</t>
  </si>
  <si>
    <t>apmetuma sastāvs</t>
  </si>
  <si>
    <r>
      <t xml:space="preserve">Fasādes sienu </t>
    </r>
    <r>
      <rPr>
        <sz val="9"/>
        <rFont val="Times New Roman"/>
        <family val="1"/>
      </rPr>
      <t xml:space="preserve"> remonts </t>
    </r>
  </si>
  <si>
    <t>Sienu šuvju remonts</t>
  </si>
  <si>
    <t>t.m.</t>
  </si>
  <si>
    <t>1.14.</t>
  </si>
  <si>
    <t>1.15.</t>
  </si>
  <si>
    <t>1.16.</t>
  </si>
  <si>
    <t>1.17.</t>
  </si>
  <si>
    <t>gruntskrāsa</t>
  </si>
  <si>
    <t>krāsa</t>
  </si>
  <si>
    <t xml:space="preserve">ārējo palodzes logiem (rūpnieciski krāsots tērauda skārds. ) 200 mm </t>
  </si>
  <si>
    <t>hidroizolācijas slānis zem palodzes</t>
  </si>
  <si>
    <t>hidroizolācijas lenta</t>
  </si>
  <si>
    <t>cietā akmens vate  Paroc FAS 4  b = 120 mm vai analogs</t>
  </si>
  <si>
    <t>cietā akmens vate  Paroc FAS 4   b = 50 mm vai analogs</t>
  </si>
  <si>
    <t xml:space="preserve">Fasāžu  apšūšana  ar  akmens vati b=50 mm un b=120 mm, armēšana </t>
  </si>
  <si>
    <t>Skārda  lāseņa  uzstādīšana  3.st.   balkonu  griestiem</t>
  </si>
  <si>
    <t>Esošo balkonu norobež. m/k k-ciju attīrīšana, remonts un krāsošana (karkass)</t>
  </si>
  <si>
    <t>attīrīšanas līdzeklis</t>
  </si>
  <si>
    <t>GF-021 grunts</t>
  </si>
  <si>
    <t>antikorozijas krāsojums</t>
  </si>
  <si>
    <t xml:space="preserve">palīgmateriāli </t>
  </si>
  <si>
    <t>Latojuma  izbūve  balkonu  nožogojumiem</t>
  </si>
  <si>
    <t xml:space="preserve">Balkonu margu apšuvumu montāža </t>
  </si>
  <si>
    <t>siena skārda profils AP-20 0,5 mm (rūpnieciski krāsots skārds)</t>
  </si>
  <si>
    <t>Lodžiju nosegskārda palodžu  montāža</t>
  </si>
  <si>
    <t>rūpnieciski krāsots skārds</t>
  </si>
  <si>
    <t>Lodžiju griestu izlīdzināšana  ar  apmetumu</t>
  </si>
  <si>
    <t>Lodžiju  griestu  gruntēšana, krāsošana</t>
  </si>
  <si>
    <t>2.16.</t>
  </si>
  <si>
    <t>Hidroizolējoša pārklājuma izveidošana uz balkona grīdas</t>
  </si>
  <si>
    <t>2.17.</t>
  </si>
  <si>
    <t>Lietus ūdens noteku un tekņu montāža</t>
  </si>
  <si>
    <t xml:space="preserve"> teknes ar palīgelementiem</t>
  </si>
  <si>
    <t xml:space="preserve"> notekas ar palīgelementiem</t>
  </si>
  <si>
    <t>2.18.</t>
  </si>
  <si>
    <t>Sastatņu ar aizsargtīklu un jumtiņu  montāža un demontāža</t>
  </si>
  <si>
    <t>2.19.</t>
  </si>
  <si>
    <t>2.20.</t>
  </si>
  <si>
    <t xml:space="preserve">sastatņu īre </t>
  </si>
  <si>
    <t xml:space="preserve">Ēkas apmales izbūve no bruģa </t>
  </si>
  <si>
    <t xml:space="preserve">  smilts </t>
  </si>
  <si>
    <t>betona bruģis</t>
  </si>
  <si>
    <t>betona apmale BR 100.20.8</t>
  </si>
  <si>
    <t>cementa java</t>
  </si>
  <si>
    <t>Jumta pārseguma siltināšana  200 mm biezumā,  akmens vates  λ =&lt; 0,04 W/(m2*K), tvaika un hidroizolācijas slāņa uzklāšana</t>
  </si>
  <si>
    <t>Cementa javas izlīdzinošās kārtas 20 mm biezumā izbūve</t>
  </si>
  <si>
    <t xml:space="preserve">Cietās siltumizolācijas virskārtas plātnes ierīkošana </t>
  </si>
  <si>
    <t>akmens vate ROB 60 20 mm biezumā</t>
  </si>
  <si>
    <t>stiprinājumi ( peldošie dībeli - 5kg/m2, sk. AR-12, P-01)</t>
  </si>
  <si>
    <t>apakšklājs</t>
  </si>
  <si>
    <t>virsklājs</t>
  </si>
  <si>
    <t>Termoprofiļu Z-180 montāža</t>
  </si>
  <si>
    <t>termoprofils Z-180 b=2 mm, l=1,5 m</t>
  </si>
  <si>
    <t>metāla lenķīši</t>
  </si>
  <si>
    <t>Metāla U-profilu stiprināšana pie Z profiliem</t>
  </si>
  <si>
    <t>U profils b=2 mm. H-180 mm</t>
  </si>
  <si>
    <t xml:space="preserve">Dzegas  apšuvums ar mitrimizturīgām  finiera  plātnēm  20 mm biezumā </t>
  </si>
  <si>
    <t>mitrumizturīgais finieris  20 mm biezumā</t>
  </si>
  <si>
    <t>Stiprinājumi</t>
  </si>
  <si>
    <t>Dzegas hidroizolācija</t>
  </si>
  <si>
    <t>4.12.</t>
  </si>
  <si>
    <t xml:space="preserve">Jumta lāseņu montāža  </t>
  </si>
  <si>
    <t xml:space="preserve">lāsenis  (rūpnieciski krāsots  skārds) </t>
  </si>
  <si>
    <t>4.13.</t>
  </si>
  <si>
    <t>Parapetu montāža</t>
  </si>
  <si>
    <t xml:space="preserve">mitrumizturīgais finieris </t>
  </si>
  <si>
    <t xml:space="preserve">rūpnieciski krāsots  skārds </t>
  </si>
  <si>
    <t>montāžas materiāli</t>
  </si>
  <si>
    <t>4.14.</t>
  </si>
  <si>
    <t>Airatoru montāža</t>
  </si>
  <si>
    <t>4.15.</t>
  </si>
  <si>
    <t>4.16.</t>
  </si>
  <si>
    <t>Pielaiduma pie sienas montāža</t>
  </si>
  <si>
    <t xml:space="preserve">m </t>
  </si>
  <si>
    <t>4.17.</t>
  </si>
  <si>
    <t>4.18.</t>
  </si>
  <si>
    <t>Zibensaizsardzības  ierīkošana</t>
  </si>
  <si>
    <t xml:space="preserve">Jumta dzegas ierīkošana </t>
  </si>
  <si>
    <t>Ventilācijas izvadu aprīkošana ar skārda jumtiņiem</t>
  </si>
  <si>
    <t>4.19.</t>
  </si>
  <si>
    <t>4.20.</t>
  </si>
  <si>
    <t>4.21.</t>
  </si>
  <si>
    <t>Skārda jumtiņi</t>
  </si>
  <si>
    <t>Jumta vēdinšānas kanālu remonts  un apdare (apmetums uz metāla sieta, krāsots)</t>
  </si>
  <si>
    <t>Antenas izvadu montāža</t>
  </si>
  <si>
    <t>antenas izvads</t>
  </si>
  <si>
    <t>Gaismekļu demontāža - montāža uz pagrabstāva griestiem</t>
  </si>
  <si>
    <t>Apgaismojuma elektisko kabeļu demontāža un jaunu kabeļu montāža aizsargcaurulēs uz pagrabstāva griestiem</t>
  </si>
  <si>
    <t>Stiprinājumi u.c.</t>
  </si>
  <si>
    <t>5.7.</t>
  </si>
  <si>
    <t>5.8.</t>
  </si>
  <si>
    <t>PVC konstrukcijas logi</t>
  </si>
  <si>
    <t xml:space="preserve">Koka  durvju  bloku nomaiņa  </t>
  </si>
  <si>
    <t>durvju bloks  D-1: 1500 x 2100 (h)</t>
  </si>
  <si>
    <t>durvju bloks  D-2: 1000 x 2100 (h)</t>
  </si>
  <si>
    <t xml:space="preserve">Iekšējo koka  durvju  bloku  uzstādīšana </t>
  </si>
  <si>
    <t>koka durvju bloks    D-1 1500 x 21000 (h)</t>
  </si>
  <si>
    <t>Durvju aizvēršanās mehānismi kāpņu telpas durvīm</t>
  </si>
  <si>
    <t>8.4.</t>
  </si>
  <si>
    <t>8.5.</t>
  </si>
  <si>
    <t>Aizslēgšanas mehānisms kāpņu telpas durvīm</t>
  </si>
  <si>
    <t>8.6.</t>
  </si>
  <si>
    <t>Aizslēgšanas mehānisms pagraba telpas durvīm</t>
  </si>
  <si>
    <t>8.7.</t>
  </si>
  <si>
    <t>Ieejas kāpņu pakāpienu  un laukumu izlīdzināšana ar ārējo darbu remontjavu (precizēt autoruzraudzības kārtībā)</t>
  </si>
  <si>
    <t>Ieejas  mezglu  jumtiņu tīrīšana un  līdzināšana</t>
  </si>
  <si>
    <t xml:space="preserve">Ieejas  jumtiņu  apdare </t>
  </si>
  <si>
    <t>Ventilācijas kanālu tīrīšana</t>
  </si>
  <si>
    <t>Veco koka logu bloku nomaiņa pret PVC tipa logiem pagrabā</t>
  </si>
  <si>
    <t>Logu ailu apdare - apmešana, slīpēšana, gruntēšana, krāsošana pagrabā</t>
  </si>
  <si>
    <t>Būvlaukumu aprīkošana</t>
  </si>
  <si>
    <t>Ugunsdzēsības stenda uzstādīšana</t>
  </si>
  <si>
    <t>Konteineru atvēšana</t>
  </si>
  <si>
    <t>Tualetes īre un apkalpošana divas reizes mēnesī</t>
  </si>
  <si>
    <t>Celtniecības žogs, 3 mēneši</t>
  </si>
  <si>
    <t>Cokola sienu apmetums  pa sietu</t>
  </si>
  <si>
    <t>stiklašķiedras siets</t>
  </si>
  <si>
    <t>Cokola  sienu krāsošana</t>
  </si>
  <si>
    <t>pirmsapmetuma grunts</t>
  </si>
  <si>
    <t>dekoratīvais apmetums</t>
  </si>
  <si>
    <t>Cilvēku drošības barjera remonts un montāža</t>
  </si>
  <si>
    <t>9.7.</t>
  </si>
  <si>
    <t>9.8.</t>
  </si>
  <si>
    <t>9.9.</t>
  </si>
  <si>
    <t>9.10.</t>
  </si>
  <si>
    <t>9.11.</t>
  </si>
  <si>
    <t>9.12.</t>
  </si>
  <si>
    <t>9.13.</t>
  </si>
  <si>
    <t xml:space="preserve">Betona  apmales nojaukšana  pa  ēkas  perimetru </t>
  </si>
  <si>
    <t xml:space="preserve">Demontēt esošos koka rāmju logus </t>
  </si>
  <si>
    <t>Demontēt esošos koka durvju blokus</t>
  </si>
  <si>
    <t>Paroc FAL 1 (lamella) 120 mm</t>
  </si>
  <si>
    <t>cietā akmens vate</t>
  </si>
  <si>
    <t>impregnētas koka latas 38*100 mm</t>
  </si>
  <si>
    <t>Remmers Epoxy BS 3000 vai analogs</t>
  </si>
  <si>
    <t>Plaisu un citu virsmas defektu izlabošana ar javu, kas sagatavota no smilšu polimērcementa maisījuma</t>
  </si>
  <si>
    <r>
      <t>ekstrudētais  putupolistirols</t>
    </r>
    <r>
      <rPr>
        <sz val="9"/>
        <color indexed="10"/>
        <rFont val="Times New Roman"/>
        <family val="1"/>
      </rPr>
      <t xml:space="preserve"> </t>
    </r>
    <r>
      <rPr>
        <sz val="9"/>
        <rFont val="Times New Roman"/>
        <family val="1"/>
      </rPr>
      <t xml:space="preserve"> Ecoprim 200 </t>
    </r>
    <r>
      <rPr>
        <sz val="9"/>
        <color indexed="10"/>
        <rFont val="Times New Roman"/>
        <family val="1"/>
      </rPr>
      <t xml:space="preserve"> </t>
    </r>
    <r>
      <rPr>
        <sz val="9"/>
        <rFont val="Times New Roman"/>
        <family val="1"/>
      </rPr>
      <t xml:space="preserve">b=100 mm vai analogs </t>
    </r>
  </si>
  <si>
    <t xml:space="preserve">Siltumizolācijas ierīkošana ar Paroc ROS 30g vai analogu </t>
  </si>
  <si>
    <t xml:space="preserve">jumta siltumizolācija ar ventilacijas rievām no akmens vates ROS 30g 180 mm </t>
  </si>
  <si>
    <t>Apmetuma ierīkošana uz metāla sieta ieejas mezglu griestiem, krāsošana</t>
  </si>
  <si>
    <t>Pagraba padzilinājumu  remonts</t>
  </si>
  <si>
    <t>Pagraba logu aizsargrežģu tīrīšana, cinkošana, krāsošana un uzstādīšana</t>
  </si>
  <si>
    <t xml:space="preserve">Uzlabojumi siltuma apgādes sistēmā – esošo siltuma sadales cauruļu, t sk. stāvvadu nomaiņa pret jaunām rūpnieciski izolētām caurulēm (izolācijas siltumvadības koeficients λ ≤  0.045 W/(m·k) ).  </t>
  </si>
  <si>
    <t>11.</t>
  </si>
  <si>
    <t>Siltummezgla rekonstrukcijas darbi</t>
  </si>
  <si>
    <t>12.</t>
  </si>
  <si>
    <t>12.1.</t>
  </si>
  <si>
    <t>12.2.</t>
  </si>
  <si>
    <t>12.3.</t>
  </si>
  <si>
    <t>12.4.</t>
  </si>
  <si>
    <t>Konteinera tipa vagoniņu īre- 3 mēn.</t>
  </si>
  <si>
    <t>12.5.</t>
  </si>
  <si>
    <t>12.6.</t>
  </si>
  <si>
    <t>12.7.</t>
  </si>
  <si>
    <t>Visas atsauces uz iekārtu, materiālu un izstrādājumu izgatavotāju firmām, kuras norādītas būvprojektā, liecina tikai par šo izstrādājumu un iekārtu kvalitātes un apkalpošanas līmeni. Specifikācijās norādīto iekārtu un materiālu nomaiņa ir iespējama ar citām tehniski analogām iekārtām un materiāliem.</t>
  </si>
  <si>
    <t>Ēkas siltināšanas darbus jāveic saskaņā ar 2001.gada 27.novembra MK noteikumu Nr.495 „Noteikumi par Latvijas būvnormatīvu LBN 002-01 „Ēku norobežojošo konstrukciju siltumtehnika” un citu Latvijas Republikā spēkā esošo normatīvo aktu prasībām.</t>
  </si>
</sst>
</file>

<file path=xl/styles.xml><?xml version="1.0" encoding="utf-8"?>
<styleSheet xmlns="http://schemas.openxmlformats.org/spreadsheetml/2006/main">
  <numFmts count="1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_(* #,##0.00_);_(* \(#,##0.00\);_(* &quot;-&quot;??_);_(@_)"/>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_-* #,##0.00\ _-;\-* #,##0.00\ _-;_-* &quot;-&quot;??\ _-;_-@_-"/>
  </numFmts>
  <fonts count="56">
    <font>
      <sz val="10"/>
      <name val="Arial Cyr"/>
      <family val="0"/>
    </font>
    <font>
      <sz val="9"/>
      <name val="Times New Roman"/>
      <family val="1"/>
    </font>
    <font>
      <b/>
      <sz val="9"/>
      <name val="Times New Roman"/>
      <family val="1"/>
    </font>
    <font>
      <sz val="10"/>
      <name val="Arial"/>
      <family val="2"/>
    </font>
    <font>
      <sz val="8"/>
      <name val="Arial Cyr"/>
      <family val="0"/>
    </font>
    <font>
      <sz val="10"/>
      <name val="Times New Roman"/>
      <family val="1"/>
    </font>
    <font>
      <b/>
      <sz val="10"/>
      <name val="Times New Roman"/>
      <family val="1"/>
    </font>
    <font>
      <sz val="8"/>
      <name val="Times New Roman"/>
      <family val="1"/>
    </font>
    <font>
      <vertAlign val="superscript"/>
      <sz val="10"/>
      <name val="Times New Roman"/>
      <family val="1"/>
    </font>
    <font>
      <sz val="10"/>
      <name val="Times New Roman Baltic"/>
      <family val="0"/>
    </font>
    <font>
      <u val="single"/>
      <sz val="9"/>
      <name val="Times New Roman"/>
      <family val="1"/>
    </font>
    <font>
      <u val="single"/>
      <vertAlign val="superscript"/>
      <sz val="9"/>
      <name val="Times New Roman"/>
      <family val="1"/>
    </font>
    <font>
      <sz val="10"/>
      <color indexed="8"/>
      <name val="Times New Roman"/>
      <family val="1"/>
    </font>
    <font>
      <sz val="11"/>
      <color indexed="8"/>
      <name val="Calibri"/>
      <family val="2"/>
    </font>
    <font>
      <vertAlign val="superscript"/>
      <sz val="9"/>
      <name val="Times New Roman"/>
      <family val="1"/>
    </font>
    <font>
      <sz val="9"/>
      <color indexed="8"/>
      <name val="Times New Roman"/>
      <family val="1"/>
    </font>
    <font>
      <sz val="10"/>
      <name val="Helv"/>
      <family val="0"/>
    </font>
    <font>
      <sz val="9"/>
      <name val="Times New Roman Baltic"/>
      <family val="0"/>
    </font>
    <font>
      <sz val="9"/>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Cyr"/>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Cy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16"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7">
    <xf numFmtId="0" fontId="0" fillId="0" borderId="0" xfId="0" applyAlignment="1">
      <alignment/>
    </xf>
    <xf numFmtId="0" fontId="7" fillId="0" borderId="10" xfId="0" applyFont="1" applyFill="1" applyBorder="1" applyAlignment="1">
      <alignment horizontal="center"/>
    </xf>
    <xf numFmtId="0" fontId="7" fillId="0" borderId="10" xfId="0" applyFont="1" applyFill="1" applyBorder="1" applyAlignment="1">
      <alignment horizontal="center" vertical="center"/>
    </xf>
    <xf numFmtId="0" fontId="7" fillId="0" borderId="11" xfId="0" applyFont="1" applyFill="1" applyBorder="1" applyAlignment="1">
      <alignment horizontal="center"/>
    </xf>
    <xf numFmtId="0" fontId="7" fillId="0" borderId="11" xfId="0" applyFont="1" applyFill="1" applyBorder="1" applyAlignment="1">
      <alignment horizontal="center" vertical="center"/>
    </xf>
    <xf numFmtId="0" fontId="7" fillId="0" borderId="12" xfId="0" applyFont="1" applyFill="1" applyBorder="1" applyAlignment="1">
      <alignment horizontal="center"/>
    </xf>
    <xf numFmtId="0" fontId="1" fillId="0" borderId="12" xfId="0" applyFont="1" applyFill="1" applyBorder="1" applyAlignment="1">
      <alignment horizontal="center" vertical="center"/>
    </xf>
    <xf numFmtId="0" fontId="7" fillId="0" borderId="12" xfId="0" applyFont="1" applyFill="1" applyBorder="1" applyAlignment="1">
      <alignment horizontal="center" vertical="center"/>
    </xf>
    <xf numFmtId="2" fontId="1" fillId="0" borderId="13" xfId="0" applyNumberFormat="1" applyFont="1" applyFill="1" applyBorder="1" applyAlignment="1">
      <alignment horizontal="center" vertic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62" applyFont="1" applyFill="1" applyBorder="1" applyAlignment="1">
      <alignment vertical="center" wrapText="1"/>
      <protection/>
    </xf>
    <xf numFmtId="0" fontId="5" fillId="0" borderId="13" xfId="0" applyFont="1" applyFill="1" applyBorder="1" applyAlignment="1">
      <alignment horizontal="center" vertical="center" wrapText="1"/>
    </xf>
    <xf numFmtId="0" fontId="1" fillId="0" borderId="13" xfId="0" applyFont="1" applyFill="1" applyBorder="1" applyAlignment="1">
      <alignment horizontal="left" wrapText="1"/>
    </xf>
    <xf numFmtId="0" fontId="5" fillId="0" borderId="13" xfId="0" applyFont="1" applyFill="1" applyBorder="1" applyAlignment="1">
      <alignment horizontal="center"/>
    </xf>
    <xf numFmtId="0" fontId="1" fillId="0" borderId="13" xfId="62" applyFont="1" applyBorder="1" applyAlignment="1">
      <alignment horizontal="left"/>
      <protection/>
    </xf>
    <xf numFmtId="0" fontId="5" fillId="0" borderId="13" xfId="0" applyFont="1" applyFill="1" applyBorder="1" applyAlignment="1">
      <alignment horizontal="center" vertical="center"/>
    </xf>
    <xf numFmtId="0" fontId="1" fillId="0" borderId="13" xfId="62" applyFont="1" applyBorder="1" applyAlignment="1">
      <alignment horizontal="right"/>
      <protection/>
    </xf>
    <xf numFmtId="0" fontId="1" fillId="0" borderId="13" xfId="0" applyFont="1" applyFill="1" applyBorder="1" applyAlignment="1">
      <alignment horizontal="right" wrapText="1"/>
    </xf>
    <xf numFmtId="0" fontId="1" fillId="0" borderId="13" xfId="62" applyFont="1" applyFill="1" applyBorder="1" applyAlignment="1">
      <alignment horizontal="right"/>
      <protection/>
    </xf>
    <xf numFmtId="0" fontId="0" fillId="0" borderId="0" xfId="0" applyFont="1" applyAlignment="1">
      <alignment horizontal="center" wrapText="1"/>
    </xf>
    <xf numFmtId="0" fontId="0" fillId="0" borderId="0" xfId="0" applyFont="1" applyAlignment="1">
      <alignment horizontal="center" wrapText="1"/>
    </xf>
    <xf numFmtId="0" fontId="10" fillId="0" borderId="13" xfId="0" applyFont="1" applyFill="1" applyBorder="1" applyAlignment="1">
      <alignment horizontal="center"/>
    </xf>
    <xf numFmtId="0" fontId="10" fillId="0" borderId="13" xfId="0" applyFont="1" applyFill="1" applyBorder="1" applyAlignment="1">
      <alignment horizontal="left" vertical="center"/>
    </xf>
    <xf numFmtId="0" fontId="7" fillId="0" borderId="13" xfId="0" applyFont="1" applyFill="1" applyBorder="1" applyAlignment="1">
      <alignment horizontal="center" vertical="center"/>
    </xf>
    <xf numFmtId="0" fontId="7" fillId="0" borderId="13" xfId="0" applyFont="1" applyFill="1" applyBorder="1" applyAlignment="1">
      <alignment horizontal="center"/>
    </xf>
    <xf numFmtId="0" fontId="1" fillId="0" borderId="13" xfId="0" applyFont="1" applyFill="1" applyBorder="1" applyAlignment="1">
      <alignment horizontal="center"/>
    </xf>
    <xf numFmtId="0" fontId="1" fillId="0" borderId="13" xfId="0" applyFont="1" applyFill="1" applyBorder="1" applyAlignment="1">
      <alignment/>
    </xf>
    <xf numFmtId="0" fontId="1" fillId="0" borderId="13" xfId="0" applyFont="1" applyFill="1" applyBorder="1" applyAlignment="1">
      <alignment horizontal="center"/>
    </xf>
    <xf numFmtId="2" fontId="1" fillId="0" borderId="13" xfId="0" applyNumberFormat="1" applyFont="1" applyFill="1" applyBorder="1" applyAlignment="1">
      <alignment horizontal="center"/>
    </xf>
    <xf numFmtId="0" fontId="1" fillId="0" borderId="13" xfId="0" applyFont="1" applyFill="1" applyBorder="1" applyAlignment="1">
      <alignment/>
    </xf>
    <xf numFmtId="2" fontId="5" fillId="0" borderId="13" xfId="0" applyNumberFormat="1" applyFont="1" applyFill="1" applyBorder="1" applyAlignment="1">
      <alignment horizontal="center"/>
    </xf>
    <xf numFmtId="0" fontId="1" fillId="0" borderId="13" xfId="0" applyFont="1" applyFill="1" applyBorder="1" applyAlignment="1">
      <alignment/>
    </xf>
    <xf numFmtId="0" fontId="5" fillId="0" borderId="13" xfId="0" applyFont="1" applyFill="1" applyBorder="1" applyAlignment="1">
      <alignment horizontal="center"/>
    </xf>
    <xf numFmtId="2" fontId="5" fillId="0" borderId="13" xfId="0" applyNumberFormat="1" applyFont="1" applyFill="1" applyBorder="1" applyAlignment="1">
      <alignment horizontal="center"/>
    </xf>
    <xf numFmtId="0" fontId="1" fillId="0" borderId="13" xfId="0" applyFont="1" applyFill="1" applyBorder="1" applyAlignment="1">
      <alignment horizontal="center" vertical="center"/>
    </xf>
    <xf numFmtId="0" fontId="1"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left" wrapText="1"/>
    </xf>
    <xf numFmtId="0" fontId="1" fillId="0" borderId="13" xfId="0" applyFont="1" applyFill="1" applyBorder="1" applyAlignment="1">
      <alignment horizontal="center" vertical="center" wrapText="1"/>
    </xf>
    <xf numFmtId="2" fontId="1" fillId="0" borderId="13" xfId="0" applyNumberFormat="1" applyFont="1" applyFill="1" applyBorder="1" applyAlignment="1">
      <alignment horizontal="center" vertical="center" wrapText="1"/>
    </xf>
    <xf numFmtId="0" fontId="1" fillId="0" borderId="13" xfId="0" applyFont="1" applyFill="1" applyBorder="1" applyAlignment="1">
      <alignment horizontal="left"/>
    </xf>
    <xf numFmtId="0" fontId="15" fillId="33" borderId="13" xfId="0" applyFont="1" applyFill="1" applyBorder="1" applyAlignment="1">
      <alignment horizontal="left" vertical="center" wrapText="1"/>
    </xf>
    <xf numFmtId="0" fontId="1" fillId="34" borderId="13" xfId="0" applyFont="1" applyFill="1" applyBorder="1" applyAlignment="1">
      <alignment horizontal="center" vertical="center" wrapText="1"/>
    </xf>
    <xf numFmtId="0" fontId="1" fillId="0" borderId="13" xfId="0" applyFont="1" applyFill="1" applyBorder="1" applyAlignment="1">
      <alignment horizontal="left" vertical="center"/>
    </xf>
    <xf numFmtId="0" fontId="5" fillId="0" borderId="13" xfId="0" applyFont="1" applyFill="1" applyBorder="1" applyAlignment="1">
      <alignment horizontal="center" vertical="center"/>
    </xf>
    <xf numFmtId="2" fontId="5" fillId="0" borderId="13" xfId="0" applyNumberFormat="1" applyFont="1" applyFill="1" applyBorder="1" applyAlignment="1">
      <alignment horizontal="center"/>
    </xf>
    <xf numFmtId="164" fontId="5" fillId="0" borderId="13" xfId="0" applyNumberFormat="1" applyFont="1" applyFill="1" applyBorder="1" applyAlignment="1">
      <alignment horizontal="center"/>
    </xf>
    <xf numFmtId="0" fontId="1" fillId="0" borderId="13" xfId="0" applyFont="1" applyFill="1" applyBorder="1" applyAlignment="1">
      <alignment vertical="center" wrapText="1"/>
    </xf>
    <xf numFmtId="2" fontId="5" fillId="0" borderId="13"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lignment horizontal="right" vertical="center"/>
    </xf>
    <xf numFmtId="0" fontId="10" fillId="0" borderId="13" xfId="0" applyFont="1" applyFill="1" applyBorder="1" applyAlignment="1">
      <alignment horizontal="center" vertical="center"/>
    </xf>
    <xf numFmtId="0" fontId="10" fillId="0" borderId="13" xfId="0" applyFont="1" applyBorder="1" applyAlignment="1">
      <alignment horizontal="justify" vertical="center"/>
    </xf>
    <xf numFmtId="2" fontId="5"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3" xfId="0" applyFont="1" applyFill="1" applyBorder="1" applyAlignment="1">
      <alignment horizontal="center" vertical="distributed"/>
    </xf>
    <xf numFmtId="2" fontId="1" fillId="0" borderId="13" xfId="0" applyNumberFormat="1" applyFont="1" applyFill="1" applyBorder="1" applyAlignment="1">
      <alignment horizontal="center" vertical="distributed"/>
    </xf>
    <xf numFmtId="0" fontId="1" fillId="0" borderId="13" xfId="0" applyFont="1" applyFill="1" applyBorder="1" applyAlignment="1">
      <alignment horizontal="center" vertical="center"/>
    </xf>
    <xf numFmtId="0" fontId="1" fillId="0" borderId="13" xfId="0" applyFont="1" applyFill="1" applyBorder="1" applyAlignment="1">
      <alignment horizontal="left" vertical="center" wrapText="1"/>
    </xf>
    <xf numFmtId="0" fontId="15" fillId="0" borderId="13" xfId="46" applyFont="1" applyFill="1" applyBorder="1" applyAlignment="1">
      <alignment horizontal="center" vertical="center"/>
      <protection/>
    </xf>
    <xf numFmtId="0" fontId="15" fillId="0" borderId="13" xfId="46" applyFont="1" applyFill="1" applyBorder="1" applyAlignment="1">
      <alignment horizontal="left" vertical="center" wrapText="1"/>
      <protection/>
    </xf>
    <xf numFmtId="2" fontId="15" fillId="0" borderId="13" xfId="46" applyNumberFormat="1" applyFont="1" applyFill="1" applyBorder="1" applyAlignment="1">
      <alignment horizontal="center" vertical="center"/>
      <protection/>
    </xf>
    <xf numFmtId="0" fontId="15" fillId="0" borderId="13" xfId="46" applyFont="1" applyFill="1" applyBorder="1" applyAlignment="1">
      <alignment horizontal="right" vertical="center" wrapText="1"/>
      <protection/>
    </xf>
    <xf numFmtId="0" fontId="1" fillId="0" borderId="13" xfId="0" applyFont="1" applyFill="1" applyBorder="1" applyAlignment="1">
      <alignment vertical="center" wrapText="1"/>
    </xf>
    <xf numFmtId="0" fontId="5" fillId="0" borderId="13" xfId="0"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0" fontId="1" fillId="0" borderId="13" xfId="0" applyFont="1" applyFill="1" applyBorder="1" applyAlignment="1">
      <alignment horizontal="right"/>
    </xf>
    <xf numFmtId="0" fontId="5" fillId="0" borderId="13" xfId="0" applyFont="1" applyFill="1" applyBorder="1" applyAlignment="1">
      <alignment horizontal="center"/>
    </xf>
    <xf numFmtId="0" fontId="1" fillId="0" borderId="13" xfId="0" applyFont="1" applyFill="1" applyBorder="1" applyAlignment="1">
      <alignment horizontal="left"/>
    </xf>
    <xf numFmtId="0" fontId="1" fillId="0" borderId="13" xfId="0" applyFont="1" applyFill="1" applyBorder="1" applyAlignment="1">
      <alignment horizontal="center" vertical="center" wrapText="1"/>
    </xf>
    <xf numFmtId="0" fontId="1" fillId="0" borderId="13" xfId="0" applyFont="1" applyFill="1" applyBorder="1" applyAlignment="1">
      <alignment horizontal="right" vertical="center" wrapText="1"/>
    </xf>
    <xf numFmtId="0" fontId="1" fillId="35" borderId="13" xfId="0" applyFont="1" applyFill="1" applyBorder="1" applyAlignment="1">
      <alignment horizontal="center"/>
    </xf>
    <xf numFmtId="0" fontId="1" fillId="35" borderId="13" xfId="0" applyFont="1" applyFill="1" applyBorder="1" applyAlignment="1">
      <alignment horizontal="left"/>
    </xf>
    <xf numFmtId="0" fontId="5" fillId="35" borderId="13" xfId="0" applyFont="1" applyFill="1" applyBorder="1" applyAlignment="1">
      <alignment horizontal="center"/>
    </xf>
    <xf numFmtId="0" fontId="1" fillId="35" borderId="13" xfId="0" applyFont="1" applyFill="1" applyBorder="1" applyAlignment="1">
      <alignment horizontal="right"/>
    </xf>
    <xf numFmtId="0" fontId="1" fillId="0" borderId="13" xfId="0" applyFont="1" applyFill="1" applyBorder="1" applyAlignment="1">
      <alignment horizontal="right"/>
    </xf>
    <xf numFmtId="0" fontId="1" fillId="0" borderId="13" xfId="0" applyFont="1" applyBorder="1" applyAlignment="1">
      <alignment horizontal="right"/>
    </xf>
    <xf numFmtId="2" fontId="5" fillId="0" borderId="13" xfId="0" applyNumberFormat="1" applyFont="1" applyFill="1" applyBorder="1" applyAlignment="1">
      <alignment horizontal="center" vertical="center"/>
    </xf>
    <xf numFmtId="0" fontId="1" fillId="0" borderId="13" xfId="0" applyFont="1" applyFill="1" applyBorder="1" applyAlignment="1">
      <alignment horizontal="right" vertical="center"/>
    </xf>
    <xf numFmtId="0" fontId="1" fillId="0" borderId="13" xfId="0" applyFont="1" applyFill="1" applyBorder="1" applyAlignment="1">
      <alignment wrapText="1"/>
    </xf>
    <xf numFmtId="0" fontId="5" fillId="0" borderId="13" xfId="0" applyFont="1" applyBorder="1" applyAlignment="1">
      <alignment horizontal="center"/>
    </xf>
    <xf numFmtId="0" fontId="17" fillId="0" borderId="13" xfId="0" applyFont="1" applyFill="1" applyBorder="1" applyAlignment="1">
      <alignment vertical="center" wrapText="1"/>
    </xf>
    <xf numFmtId="0" fontId="5" fillId="0" borderId="13" xfId="0" applyFont="1" applyFill="1" applyBorder="1" applyAlignment="1">
      <alignment horizontal="center" vertical="center"/>
    </xf>
    <xf numFmtId="2" fontId="5" fillId="0" borderId="13" xfId="0" applyNumberFormat="1" applyFont="1" applyFill="1" applyBorder="1" applyAlignment="1">
      <alignment horizontal="center" vertical="center"/>
    </xf>
    <xf numFmtId="0" fontId="10"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13" xfId="0" applyFont="1" applyBorder="1" applyAlignment="1">
      <alignment/>
    </xf>
    <xf numFmtId="16" fontId="1" fillId="0" borderId="13" xfId="0" applyNumberFormat="1" applyFont="1" applyFill="1" applyBorder="1" applyAlignment="1">
      <alignment horizontal="center"/>
    </xf>
    <xf numFmtId="0" fontId="1" fillId="0" borderId="13" xfId="0" applyFont="1" applyBorder="1" applyAlignment="1">
      <alignment horizontal="center"/>
    </xf>
    <xf numFmtId="0" fontId="1" fillId="35" borderId="13" xfId="0" applyFont="1" applyFill="1" applyBorder="1" applyAlignment="1">
      <alignment horizontal="center" vertical="center"/>
    </xf>
    <xf numFmtId="0" fontId="17" fillId="0" borderId="13" xfId="0" applyFont="1" applyFill="1" applyBorder="1" applyAlignment="1">
      <alignment horizontal="right" vertical="center" wrapText="1"/>
    </xf>
    <xf numFmtId="0" fontId="9" fillId="0" borderId="13" xfId="0"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0" fontId="10" fillId="0" borderId="13" xfId="0" applyFont="1" applyFill="1" applyBorder="1" applyAlignment="1">
      <alignment vertical="center" wrapText="1"/>
    </xf>
    <xf numFmtId="4" fontId="5" fillId="0" borderId="13"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wrapText="1"/>
    </xf>
    <xf numFmtId="0" fontId="1" fillId="0" borderId="13" xfId="0" applyFont="1" applyFill="1" applyBorder="1" applyAlignment="1">
      <alignment horizontal="right" vertical="center" wrapText="1"/>
    </xf>
    <xf numFmtId="1" fontId="5" fillId="0" borderId="13"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xf>
    <xf numFmtId="2" fontId="1" fillId="0" borderId="13" xfId="0" applyNumberFormat="1" applyFont="1" applyFill="1" applyBorder="1" applyAlignment="1">
      <alignment horizontal="center" vertical="center" wrapText="1"/>
    </xf>
    <xf numFmtId="0" fontId="1" fillId="0" borderId="13" xfId="0" applyFont="1" applyBorder="1" applyAlignment="1">
      <alignment horizontal="right" vertical="top" wrapText="1"/>
    </xf>
    <xf numFmtId="0" fontId="1" fillId="0" borderId="13" xfId="0" applyFont="1" applyFill="1" applyBorder="1" applyAlignment="1">
      <alignment horizontal="right" vertical="center"/>
    </xf>
    <xf numFmtId="0" fontId="1" fillId="0" borderId="13" xfId="0" applyFont="1" applyBorder="1" applyAlignment="1">
      <alignment vertical="top" wrapText="1"/>
    </xf>
    <xf numFmtId="0" fontId="1" fillId="34" borderId="13" xfId="0" applyFont="1" applyFill="1" applyBorder="1" applyAlignment="1">
      <alignment wrapText="1"/>
    </xf>
    <xf numFmtId="0" fontId="5" fillId="34" borderId="13" xfId="0" applyFont="1" applyFill="1" applyBorder="1" applyAlignment="1">
      <alignment horizontal="center" vertical="center"/>
    </xf>
    <xf numFmtId="2" fontId="1" fillId="0" borderId="13" xfId="0" applyNumberFormat="1" applyFont="1" applyFill="1" applyBorder="1" applyAlignment="1">
      <alignment horizontal="right" vertical="center"/>
    </xf>
    <xf numFmtId="0" fontId="5" fillId="0" borderId="13" xfId="0" applyFont="1" applyBorder="1" applyAlignment="1">
      <alignment horizontal="center" vertical="center"/>
    </xf>
    <xf numFmtId="0" fontId="1" fillId="0" borderId="13" xfId="0" applyFont="1" applyFill="1" applyBorder="1" applyAlignment="1">
      <alignment horizontal="center" vertical="center" wrapText="1"/>
    </xf>
    <xf numFmtId="0" fontId="1" fillId="0" borderId="13" xfId="0" applyFont="1" applyBorder="1" applyAlignment="1">
      <alignment wrapText="1"/>
    </xf>
    <xf numFmtId="0" fontId="2" fillId="0" borderId="13" xfId="0" applyFont="1" applyFill="1" applyBorder="1" applyAlignment="1">
      <alignment horizontal="right" vertical="center" wrapText="1"/>
    </xf>
    <xf numFmtId="2" fontId="6"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xf>
    <xf numFmtId="0" fontId="10" fillId="35" borderId="13" xfId="0" applyFont="1" applyFill="1" applyBorder="1" applyAlignment="1">
      <alignment vertical="center" wrapText="1"/>
    </xf>
    <xf numFmtId="0" fontId="1" fillId="0" borderId="13" xfId="0" applyFont="1" applyBorder="1" applyAlignment="1">
      <alignment horizontal="center" vertical="center"/>
    </xf>
    <xf numFmtId="2" fontId="1" fillId="0" borderId="13" xfId="0" applyNumberFormat="1" applyFont="1" applyBorder="1" applyAlignment="1">
      <alignment horizontal="center"/>
    </xf>
    <xf numFmtId="0" fontId="1" fillId="34" borderId="13" xfId="0" applyFont="1" applyFill="1" applyBorder="1" applyAlignment="1">
      <alignment horizontal="center" vertical="center"/>
    </xf>
    <xf numFmtId="0" fontId="1" fillId="34" borderId="13" xfId="0" applyFont="1" applyFill="1" applyBorder="1" applyAlignment="1">
      <alignment vertical="center" wrapText="1"/>
    </xf>
    <xf numFmtId="0" fontId="1" fillId="34" borderId="13" xfId="0" applyFont="1" applyFill="1" applyBorder="1" applyAlignment="1">
      <alignment horizontal="right" vertical="center" wrapText="1"/>
    </xf>
    <xf numFmtId="2" fontId="5" fillId="34" borderId="13" xfId="0" applyNumberFormat="1" applyFont="1" applyFill="1" applyBorder="1" applyAlignment="1">
      <alignment horizontal="center" vertical="center"/>
    </xf>
    <xf numFmtId="0" fontId="10" fillId="0" borderId="13" xfId="0" applyFont="1" applyFill="1" applyBorder="1" applyAlignment="1">
      <alignment horizontal="justify" vertical="center" wrapText="1"/>
    </xf>
    <xf numFmtId="0" fontId="5" fillId="0" borderId="13" xfId="0" applyFont="1" applyFill="1" applyBorder="1" applyAlignment="1">
      <alignment vertical="center" wrapText="1"/>
    </xf>
    <xf numFmtId="4" fontId="5" fillId="0" borderId="13" xfId="0" applyNumberFormat="1" applyFont="1" applyFill="1" applyBorder="1" applyAlignment="1">
      <alignment horizontal="center" vertical="center"/>
    </xf>
    <xf numFmtId="0" fontId="1" fillId="34" borderId="13" xfId="0" applyFont="1" applyFill="1" applyBorder="1" applyAlignment="1">
      <alignment horizontal="left"/>
    </xf>
    <xf numFmtId="1" fontId="5" fillId="34" borderId="13" xfId="0" applyNumberFormat="1" applyFont="1" applyFill="1" applyBorder="1" applyAlignment="1">
      <alignment horizontal="center" vertical="center" wrapText="1"/>
    </xf>
    <xf numFmtId="4" fontId="5" fillId="34" borderId="13" xfId="0" applyNumberFormat="1" applyFont="1" applyFill="1" applyBorder="1" applyAlignment="1">
      <alignment horizontal="center" vertical="center"/>
    </xf>
    <xf numFmtId="0" fontId="1" fillId="34" borderId="13" xfId="0" applyFont="1" applyFill="1" applyBorder="1" applyAlignment="1">
      <alignment horizontal="left" vertical="justify"/>
    </xf>
    <xf numFmtId="0" fontId="1" fillId="34" borderId="13" xfId="0" applyFont="1" applyFill="1" applyBorder="1" applyAlignment="1">
      <alignment horizontal="left" vertical="center"/>
    </xf>
    <xf numFmtId="0" fontId="10" fillId="0" borderId="13" xfId="0" applyFont="1" applyBorder="1" applyAlignment="1">
      <alignment horizontal="center" vertical="center" wrapText="1"/>
    </xf>
    <xf numFmtId="0" fontId="10" fillId="0" borderId="13" xfId="0" applyFont="1" applyFill="1" applyBorder="1" applyAlignment="1">
      <alignment wrapText="1"/>
    </xf>
    <xf numFmtId="0" fontId="5" fillId="0" borderId="13" xfId="0" applyFont="1" applyBorder="1" applyAlignment="1">
      <alignment vertical="center"/>
    </xf>
    <xf numFmtId="0" fontId="1" fillId="0" borderId="13" xfId="0" applyFont="1" applyBorder="1" applyAlignment="1">
      <alignment horizontal="center" vertical="center" wrapText="1"/>
    </xf>
    <xf numFmtId="164" fontId="5" fillId="0" borderId="13" xfId="0" applyNumberFormat="1" applyFont="1" applyFill="1" applyBorder="1" applyAlignment="1">
      <alignment horizontal="center" vertical="center" wrapText="1"/>
    </xf>
    <xf numFmtId="16" fontId="1" fillId="0" borderId="13" xfId="0" applyNumberFormat="1" applyFont="1" applyBorder="1" applyAlignment="1">
      <alignment horizontal="center" vertical="center" wrapText="1"/>
    </xf>
    <xf numFmtId="0" fontId="1" fillId="35" borderId="13" xfId="0" applyFont="1" applyFill="1" applyBorder="1" applyAlignment="1">
      <alignment horizontal="left"/>
    </xf>
    <xf numFmtId="0" fontId="15" fillId="34" borderId="13" xfId="46" applyFont="1" applyFill="1" applyBorder="1" applyAlignment="1">
      <alignment horizontal="left" vertical="center" wrapText="1"/>
      <protection/>
    </xf>
    <xf numFmtId="0" fontId="12" fillId="34" borderId="13" xfId="46" applyFont="1" applyFill="1" applyBorder="1" applyAlignment="1">
      <alignment horizontal="center" vertical="center" wrapText="1"/>
      <protection/>
    </xf>
    <xf numFmtId="2" fontId="12" fillId="34" borderId="13" xfId="46" applyNumberFormat="1" applyFont="1" applyFill="1" applyBorder="1" applyAlignment="1">
      <alignment horizontal="center" vertical="center" wrapText="1"/>
      <protection/>
    </xf>
    <xf numFmtId="0" fontId="1" fillId="0" borderId="13" xfId="0" applyFont="1" applyBorder="1" applyAlignment="1">
      <alignment/>
    </xf>
    <xf numFmtId="0" fontId="1" fillId="0" borderId="13" xfId="0" applyFont="1" applyBorder="1" applyAlignment="1">
      <alignment horizontal="center"/>
    </xf>
    <xf numFmtId="2" fontId="1" fillId="0" borderId="13" xfId="0" applyNumberFormat="1" applyFont="1" applyBorder="1" applyAlignment="1">
      <alignment horizontal="center"/>
    </xf>
    <xf numFmtId="0" fontId="1" fillId="0" borderId="13" xfId="0" applyNumberFormat="1" applyFont="1" applyFill="1" applyBorder="1" applyAlignment="1">
      <alignment horizontal="righ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Style 1" xfId="62"/>
    <cellStyle name="Title" xfId="63"/>
    <cellStyle name="Total" xfId="64"/>
    <cellStyle name="Warning Text" xfId="65"/>
  </cellStyles>
  <dxfs count="1">
    <dxf>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n.wikipedia.org/wiki/Watt" TargetMode="External" /><Relationship Id="rId2" Type="http://schemas.openxmlformats.org/officeDocument/2006/relationships/hyperlink" Target="http://en.wikipedia.org/wiki/Watt" TargetMode="External" /><Relationship Id="rId3" Type="http://schemas.openxmlformats.org/officeDocument/2006/relationships/hyperlink" Target="http://en.wikipedia.org/wiki/Watt" TargetMode="External" /><Relationship Id="rId4" Type="http://schemas.openxmlformats.org/officeDocument/2006/relationships/hyperlink" Target="http://en.wikipedia.org/wiki/Watt" TargetMode="External" /></Relationships>
</file>

<file path=xl/worksheets/sheet1.xml><?xml version="1.0" encoding="utf-8"?>
<worksheet xmlns="http://schemas.openxmlformats.org/spreadsheetml/2006/main" xmlns:r="http://schemas.openxmlformats.org/officeDocument/2006/relationships">
  <dimension ref="A1:D258"/>
  <sheetViews>
    <sheetView tabSelected="1" zoomScale="115" zoomScaleNormal="115" zoomScalePageLayoutView="0" workbookViewId="0" topLeftCell="A211">
      <selection activeCell="B249" sqref="B249"/>
    </sheetView>
  </sheetViews>
  <sheetFormatPr defaultColWidth="9.00390625" defaultRowHeight="12.75"/>
  <cols>
    <col min="2" max="2" width="60.25390625" style="0" customWidth="1"/>
    <col min="3" max="3" width="18.625" style="0" customWidth="1"/>
    <col min="4" max="4" width="17.75390625" style="0" customWidth="1"/>
  </cols>
  <sheetData>
    <row r="1" spans="1:4" ht="12.75">
      <c r="A1" s="12" t="s">
        <v>0</v>
      </c>
      <c r="B1" s="9"/>
      <c r="C1" s="2" t="s">
        <v>1</v>
      </c>
      <c r="D1" s="1" t="s">
        <v>2</v>
      </c>
    </row>
    <row r="2" spans="1:4" ht="12.75">
      <c r="A2" s="13"/>
      <c r="B2" s="10"/>
      <c r="C2" s="4" t="s">
        <v>3</v>
      </c>
      <c r="D2" s="3" t="s">
        <v>4</v>
      </c>
    </row>
    <row r="3" spans="1:4" ht="12.75">
      <c r="A3" s="11"/>
      <c r="B3" s="6" t="s">
        <v>5</v>
      </c>
      <c r="C3" s="7"/>
      <c r="D3" s="5"/>
    </row>
    <row r="4" spans="1:4" ht="15" customHeight="1">
      <c r="A4" s="25" t="s">
        <v>42</v>
      </c>
      <c r="B4" s="26" t="s">
        <v>97</v>
      </c>
      <c r="C4" s="27"/>
      <c r="D4" s="28"/>
    </row>
    <row r="5" spans="1:4" ht="15" customHeight="1">
      <c r="A5" s="29" t="s">
        <v>6</v>
      </c>
      <c r="B5" s="30" t="s">
        <v>90</v>
      </c>
      <c r="C5" s="31" t="s">
        <v>7</v>
      </c>
      <c r="D5" s="32">
        <f>240+4.8</f>
        <v>244.8</v>
      </c>
    </row>
    <row r="6" spans="1:4" ht="15" customHeight="1">
      <c r="A6" s="29" t="s">
        <v>13</v>
      </c>
      <c r="B6" s="33" t="s">
        <v>318</v>
      </c>
      <c r="C6" s="17" t="s">
        <v>8</v>
      </c>
      <c r="D6" s="34">
        <f>140*0.8</f>
        <v>112</v>
      </c>
    </row>
    <row r="7" spans="1:4" ht="15" customHeight="1">
      <c r="A7" s="29" t="s">
        <v>15</v>
      </c>
      <c r="B7" s="35" t="s">
        <v>319</v>
      </c>
      <c r="C7" s="36" t="s">
        <v>8</v>
      </c>
      <c r="D7" s="37">
        <f>69.14+28.54+5.76</f>
        <v>103.44000000000001</v>
      </c>
    </row>
    <row r="8" spans="1:4" ht="15" customHeight="1">
      <c r="A8" s="29" t="s">
        <v>18</v>
      </c>
      <c r="B8" s="35" t="s">
        <v>320</v>
      </c>
      <c r="C8" s="36" t="s">
        <v>8</v>
      </c>
      <c r="D8" s="37">
        <f>9.45+12.6+8.4</f>
        <v>30.449999999999996</v>
      </c>
    </row>
    <row r="9" spans="1:4" ht="15" customHeight="1">
      <c r="A9" s="38" t="s">
        <v>36</v>
      </c>
      <c r="B9" s="39" t="s">
        <v>182</v>
      </c>
      <c r="C9" s="40" t="s">
        <v>8</v>
      </c>
      <c r="D9" s="41">
        <v>159</v>
      </c>
    </row>
    <row r="10" spans="1:4" ht="15" customHeight="1">
      <c r="A10" s="38" t="s">
        <v>40</v>
      </c>
      <c r="B10" s="42" t="s">
        <v>183</v>
      </c>
      <c r="C10" s="43" t="s">
        <v>8</v>
      </c>
      <c r="D10" s="44">
        <v>105.6</v>
      </c>
    </row>
    <row r="11" spans="1:4" ht="15" customHeight="1">
      <c r="A11" s="38" t="s">
        <v>45</v>
      </c>
      <c r="B11" s="45" t="s">
        <v>184</v>
      </c>
      <c r="C11" s="36" t="s">
        <v>8</v>
      </c>
      <c r="D11" s="37">
        <f>12+19.2</f>
        <v>31.2</v>
      </c>
    </row>
    <row r="12" spans="1:4" ht="15" customHeight="1">
      <c r="A12" s="38" t="s">
        <v>91</v>
      </c>
      <c r="B12" s="33" t="s">
        <v>9</v>
      </c>
      <c r="C12" s="36" t="s">
        <v>7</v>
      </c>
      <c r="D12" s="37">
        <f>127.26+116.34</f>
        <v>243.60000000000002</v>
      </c>
    </row>
    <row r="13" spans="1:4" ht="15" customHeight="1">
      <c r="A13" s="38" t="s">
        <v>46</v>
      </c>
      <c r="B13" s="46" t="s">
        <v>185</v>
      </c>
      <c r="C13" s="47" t="s">
        <v>186</v>
      </c>
      <c r="D13" s="44">
        <v>885.4</v>
      </c>
    </row>
    <row r="14" spans="1:4" ht="15" customHeight="1">
      <c r="A14" s="38" t="s">
        <v>47</v>
      </c>
      <c r="B14" s="48" t="s">
        <v>117</v>
      </c>
      <c r="C14" s="49" t="s">
        <v>7</v>
      </c>
      <c r="D14" s="50">
        <v>42.1</v>
      </c>
    </row>
    <row r="15" spans="1:4" ht="15" customHeight="1">
      <c r="A15" s="38" t="s">
        <v>48</v>
      </c>
      <c r="B15" s="42" t="s">
        <v>147</v>
      </c>
      <c r="C15" s="51" t="s">
        <v>148</v>
      </c>
      <c r="D15" s="34">
        <v>1</v>
      </c>
    </row>
    <row r="16" spans="1:4" ht="15" customHeight="1">
      <c r="A16" s="38" t="s">
        <v>49</v>
      </c>
      <c r="B16" s="52" t="s">
        <v>149</v>
      </c>
      <c r="C16" s="19" t="s">
        <v>12</v>
      </c>
      <c r="D16" s="53">
        <v>12</v>
      </c>
    </row>
    <row r="17" spans="1:4" ht="15" customHeight="1">
      <c r="A17" s="38" t="s">
        <v>92</v>
      </c>
      <c r="B17" s="48" t="s">
        <v>115</v>
      </c>
      <c r="C17" s="49" t="s">
        <v>14</v>
      </c>
      <c r="D17" s="50">
        <v>1</v>
      </c>
    </row>
    <row r="18" spans="1:4" ht="15" customHeight="1">
      <c r="A18" s="38" t="s">
        <v>193</v>
      </c>
      <c r="B18" s="48" t="s">
        <v>98</v>
      </c>
      <c r="C18" s="49" t="s">
        <v>8</v>
      </c>
      <c r="D18" s="50">
        <f>+D107</f>
        <v>72.8</v>
      </c>
    </row>
    <row r="19" spans="1:4" ht="15" customHeight="1">
      <c r="A19" s="38" t="s">
        <v>194</v>
      </c>
      <c r="B19" s="48" t="s">
        <v>116</v>
      </c>
      <c r="C19" s="49" t="s">
        <v>14</v>
      </c>
      <c r="D19" s="50">
        <v>1</v>
      </c>
    </row>
    <row r="20" spans="1:4" ht="15" customHeight="1">
      <c r="A20" s="38" t="s">
        <v>195</v>
      </c>
      <c r="B20" s="42" t="s">
        <v>150</v>
      </c>
      <c r="C20" s="17" t="s">
        <v>151</v>
      </c>
      <c r="D20" s="34">
        <v>12</v>
      </c>
    </row>
    <row r="21" spans="1:4" ht="15" customHeight="1">
      <c r="A21" s="38" t="s">
        <v>196</v>
      </c>
      <c r="B21" s="48" t="s">
        <v>118</v>
      </c>
      <c r="C21" s="49" t="s">
        <v>10</v>
      </c>
      <c r="D21" s="50">
        <v>32</v>
      </c>
    </row>
    <row r="22" spans="1:4" ht="15" customHeight="1">
      <c r="A22" s="54"/>
      <c r="B22" s="55" t="s">
        <v>41</v>
      </c>
      <c r="C22" s="17"/>
      <c r="D22" s="17"/>
    </row>
    <row r="23" spans="1:4" ht="57.75" customHeight="1">
      <c r="A23" s="56" t="s">
        <v>50</v>
      </c>
      <c r="B23" s="57" t="s">
        <v>152</v>
      </c>
      <c r="C23" s="15" t="s">
        <v>43</v>
      </c>
      <c r="D23" s="58">
        <f>1131.5+108.05</f>
        <v>1239.55</v>
      </c>
    </row>
    <row r="24" spans="1:4" ht="15" customHeight="1">
      <c r="A24" s="59" t="s">
        <v>51</v>
      </c>
      <c r="B24" s="52" t="s">
        <v>19</v>
      </c>
      <c r="C24" s="60" t="s">
        <v>8</v>
      </c>
      <c r="D24" s="61">
        <f>+D23</f>
        <v>1239.55</v>
      </c>
    </row>
    <row r="25" spans="1:4" ht="30.75" customHeight="1">
      <c r="A25" s="62" t="s">
        <v>52</v>
      </c>
      <c r="B25" s="63" t="s">
        <v>20</v>
      </c>
      <c r="C25" s="62" t="s">
        <v>8</v>
      </c>
      <c r="D25" s="8">
        <f>+D24</f>
        <v>1239.55</v>
      </c>
    </row>
    <row r="26" spans="1:4" ht="15" customHeight="1">
      <c r="A26" s="64" t="s">
        <v>55</v>
      </c>
      <c r="B26" s="65" t="s">
        <v>190</v>
      </c>
      <c r="C26" s="64" t="s">
        <v>8</v>
      </c>
      <c r="D26" s="66">
        <v>65</v>
      </c>
    </row>
    <row r="27" spans="1:4" ht="15" customHeight="1">
      <c r="A27" s="64"/>
      <c r="B27" s="67" t="s">
        <v>187</v>
      </c>
      <c r="C27" s="64" t="s">
        <v>8</v>
      </c>
      <c r="D27" s="66">
        <f>+D26*1.05</f>
        <v>68.25</v>
      </c>
    </row>
    <row r="28" spans="1:4" ht="15" customHeight="1">
      <c r="A28" s="64"/>
      <c r="B28" s="67" t="s">
        <v>28</v>
      </c>
      <c r="C28" s="64" t="s">
        <v>22</v>
      </c>
      <c r="D28" s="66">
        <f>+D26*0.2</f>
        <v>13</v>
      </c>
    </row>
    <row r="29" spans="1:4" ht="15" customHeight="1">
      <c r="A29" s="64"/>
      <c r="B29" s="67" t="s">
        <v>188</v>
      </c>
      <c r="C29" s="64" t="s">
        <v>12</v>
      </c>
      <c r="D29" s="66">
        <f>+D26*6</f>
        <v>390</v>
      </c>
    </row>
    <row r="30" spans="1:4" ht="15" customHeight="1">
      <c r="A30" s="64"/>
      <c r="B30" s="67" t="s">
        <v>189</v>
      </c>
      <c r="C30" s="64" t="s">
        <v>10</v>
      </c>
      <c r="D30" s="66">
        <f>+D26*0.03</f>
        <v>1.95</v>
      </c>
    </row>
    <row r="31" spans="1:4" ht="15" customHeight="1">
      <c r="A31" s="62" t="s">
        <v>57</v>
      </c>
      <c r="B31" s="16" t="s">
        <v>191</v>
      </c>
      <c r="C31" s="31" t="s">
        <v>192</v>
      </c>
      <c r="D31" s="32">
        <v>146</v>
      </c>
    </row>
    <row r="32" spans="1:4" ht="15" customHeight="1">
      <c r="A32" s="38" t="s">
        <v>67</v>
      </c>
      <c r="B32" s="68" t="s">
        <v>204</v>
      </c>
      <c r="C32" s="69" t="s">
        <v>8</v>
      </c>
      <c r="D32" s="70">
        <f>+D23</f>
        <v>1239.55</v>
      </c>
    </row>
    <row r="33" spans="1:4" ht="15" customHeight="1">
      <c r="A33" s="29"/>
      <c r="B33" s="71" t="s">
        <v>28</v>
      </c>
      <c r="C33" s="36" t="s">
        <v>29</v>
      </c>
      <c r="D33" s="37">
        <f>+D32*0.3</f>
        <v>371.86499999999995</v>
      </c>
    </row>
    <row r="34" spans="1:4" ht="15" customHeight="1">
      <c r="A34" s="29"/>
      <c r="B34" s="71" t="s">
        <v>202</v>
      </c>
      <c r="C34" s="72" t="s">
        <v>8</v>
      </c>
      <c r="D34" s="50">
        <f>1131.5*1.03</f>
        <v>1165.445</v>
      </c>
    </row>
    <row r="35" spans="1:4" ht="15" customHeight="1">
      <c r="A35" s="29"/>
      <c r="B35" s="71" t="s">
        <v>203</v>
      </c>
      <c r="C35" s="36" t="s">
        <v>8</v>
      </c>
      <c r="D35" s="37">
        <f>109*1.05</f>
        <v>114.45</v>
      </c>
    </row>
    <row r="36" spans="1:4" ht="15" customHeight="1">
      <c r="A36" s="29"/>
      <c r="B36" s="71" t="s">
        <v>21</v>
      </c>
      <c r="C36" s="36" t="s">
        <v>22</v>
      </c>
      <c r="D36" s="37">
        <f>+D32*4</f>
        <v>4958.2</v>
      </c>
    </row>
    <row r="37" spans="1:4" ht="15" customHeight="1">
      <c r="A37" s="29"/>
      <c r="B37" s="71" t="s">
        <v>23</v>
      </c>
      <c r="C37" s="36" t="s">
        <v>22</v>
      </c>
      <c r="D37" s="37">
        <f>+D32*5</f>
        <v>6197.75</v>
      </c>
    </row>
    <row r="38" spans="1:4" ht="15" customHeight="1">
      <c r="A38" s="29"/>
      <c r="B38" s="71" t="s">
        <v>44</v>
      </c>
      <c r="C38" s="36" t="s">
        <v>12</v>
      </c>
      <c r="D38" s="37">
        <f>+D32*5</f>
        <v>6197.75</v>
      </c>
    </row>
    <row r="39" spans="1:4" ht="15" customHeight="1">
      <c r="A39" s="29"/>
      <c r="B39" s="71" t="s">
        <v>24</v>
      </c>
      <c r="C39" s="36" t="s">
        <v>8</v>
      </c>
      <c r="D39" s="37">
        <f>+D32*1.1</f>
        <v>1363.505</v>
      </c>
    </row>
    <row r="40" spans="1:4" ht="15" customHeight="1">
      <c r="A40" s="29"/>
      <c r="B40" s="71" t="s">
        <v>25</v>
      </c>
      <c r="C40" s="36" t="s">
        <v>7</v>
      </c>
      <c r="D40" s="37">
        <f>1220*1.1</f>
        <v>1342</v>
      </c>
    </row>
    <row r="41" spans="1:4" ht="15" customHeight="1">
      <c r="A41" s="29"/>
      <c r="B41" s="71" t="s">
        <v>93</v>
      </c>
      <c r="C41" s="36" t="s">
        <v>7</v>
      </c>
      <c r="D41" s="37">
        <f>140*1.05</f>
        <v>147</v>
      </c>
    </row>
    <row r="42" spans="1:4" ht="15" customHeight="1">
      <c r="A42" s="29" t="s">
        <v>59</v>
      </c>
      <c r="B42" s="73" t="s">
        <v>26</v>
      </c>
      <c r="C42" s="36" t="s">
        <v>8</v>
      </c>
      <c r="D42" s="37">
        <f>+D32</f>
        <v>1239.55</v>
      </c>
    </row>
    <row r="43" spans="1:4" ht="15" customHeight="1">
      <c r="A43" s="29"/>
      <c r="B43" s="71" t="s">
        <v>27</v>
      </c>
      <c r="C43" s="36" t="s">
        <v>22</v>
      </c>
      <c r="D43" s="37">
        <f>+D42*4</f>
        <v>4958.2</v>
      </c>
    </row>
    <row r="44" spans="1:4" ht="15" customHeight="1">
      <c r="A44" s="29"/>
      <c r="B44" s="71" t="s">
        <v>28</v>
      </c>
      <c r="C44" s="36" t="s">
        <v>29</v>
      </c>
      <c r="D44" s="37">
        <f>+D42*0.2</f>
        <v>247.91</v>
      </c>
    </row>
    <row r="45" spans="1:4" ht="15" customHeight="1">
      <c r="A45" s="29" t="s">
        <v>60</v>
      </c>
      <c r="B45" s="39" t="s">
        <v>30</v>
      </c>
      <c r="C45" s="69" t="s">
        <v>8</v>
      </c>
      <c r="D45" s="70">
        <f>+D42</f>
        <v>1239.55</v>
      </c>
    </row>
    <row r="46" spans="1:4" ht="15" customHeight="1">
      <c r="A46" s="29"/>
      <c r="B46" s="71" t="s">
        <v>28</v>
      </c>
      <c r="C46" s="72" t="s">
        <v>29</v>
      </c>
      <c r="D46" s="50">
        <f>+D45*0.2</f>
        <v>247.91</v>
      </c>
    </row>
    <row r="47" spans="1:4" ht="15" customHeight="1">
      <c r="A47" s="29"/>
      <c r="B47" s="71" t="s">
        <v>180</v>
      </c>
      <c r="C47" s="72" t="s">
        <v>29</v>
      </c>
      <c r="D47" s="50">
        <f>+D45*0.3</f>
        <v>371.86499999999995</v>
      </c>
    </row>
    <row r="48" spans="1:4" ht="15" customHeight="1">
      <c r="A48" s="29" t="s">
        <v>61</v>
      </c>
      <c r="B48" s="73" t="s">
        <v>31</v>
      </c>
      <c r="C48" s="36" t="s">
        <v>7</v>
      </c>
      <c r="D48" s="37">
        <v>140</v>
      </c>
    </row>
    <row r="49" spans="1:4" ht="15" customHeight="1">
      <c r="A49" s="29"/>
      <c r="B49" s="71" t="s">
        <v>32</v>
      </c>
      <c r="C49" s="36" t="s">
        <v>7</v>
      </c>
      <c r="D49" s="37">
        <f>+D48*1.04</f>
        <v>145.6</v>
      </c>
    </row>
    <row r="50" spans="1:4" ht="15" customHeight="1">
      <c r="A50" s="29"/>
      <c r="B50" s="21" t="s">
        <v>156</v>
      </c>
      <c r="C50" s="17" t="s">
        <v>12</v>
      </c>
      <c r="D50" s="34">
        <f>+D48*3</f>
        <v>420</v>
      </c>
    </row>
    <row r="51" spans="1:4" ht="15" customHeight="1">
      <c r="A51" s="29" t="s">
        <v>62</v>
      </c>
      <c r="B51" s="30" t="s">
        <v>33</v>
      </c>
      <c r="C51" s="36" t="s">
        <v>7</v>
      </c>
      <c r="D51" s="37">
        <f>660+44</f>
        <v>704</v>
      </c>
    </row>
    <row r="52" spans="1:4" ht="15" customHeight="1">
      <c r="A52" s="29"/>
      <c r="B52" s="71" t="s">
        <v>34</v>
      </c>
      <c r="C52" s="36" t="s">
        <v>8</v>
      </c>
      <c r="D52" s="37">
        <f>+D51*0.05*1.05</f>
        <v>36.96000000000001</v>
      </c>
    </row>
    <row r="53" spans="1:4" ht="15" customHeight="1">
      <c r="A53" s="29"/>
      <c r="B53" s="71" t="s">
        <v>321</v>
      </c>
      <c r="C53" s="36" t="s">
        <v>8</v>
      </c>
      <c r="D53" s="37">
        <f>+D51*0.2*1.1</f>
        <v>154.88000000000002</v>
      </c>
    </row>
    <row r="54" spans="1:4" ht="15" customHeight="1">
      <c r="A54" s="29"/>
      <c r="B54" s="71" t="s">
        <v>21</v>
      </c>
      <c r="C54" s="36" t="s">
        <v>22</v>
      </c>
      <c r="D54" s="37">
        <f>+ROUND((D52+D53)*4,2)</f>
        <v>767.36</v>
      </c>
    </row>
    <row r="55" spans="1:4" ht="15" customHeight="1">
      <c r="A55" s="29"/>
      <c r="B55" s="71" t="s">
        <v>197</v>
      </c>
      <c r="C55" s="36" t="s">
        <v>29</v>
      </c>
      <c r="D55" s="37">
        <f>+D51*0.2</f>
        <v>140.8</v>
      </c>
    </row>
    <row r="56" spans="1:4" ht="15" customHeight="1">
      <c r="A56" s="29"/>
      <c r="B56" s="71" t="s">
        <v>198</v>
      </c>
      <c r="C56" s="36" t="s">
        <v>22</v>
      </c>
      <c r="D56" s="37">
        <f>+D51*0.3</f>
        <v>211.2</v>
      </c>
    </row>
    <row r="57" spans="1:4" ht="15" customHeight="1">
      <c r="A57" s="74" t="s">
        <v>63</v>
      </c>
      <c r="B57" s="68" t="s">
        <v>153</v>
      </c>
      <c r="C57" s="69" t="s">
        <v>7</v>
      </c>
      <c r="D57" s="70">
        <v>239</v>
      </c>
    </row>
    <row r="58" spans="1:4" ht="15" customHeight="1">
      <c r="A58" s="74"/>
      <c r="B58" s="75" t="s">
        <v>199</v>
      </c>
      <c r="C58" s="69" t="s">
        <v>7</v>
      </c>
      <c r="D58" s="70">
        <f>+D57*1.05</f>
        <v>250.95000000000002</v>
      </c>
    </row>
    <row r="59" spans="1:4" ht="15" customHeight="1">
      <c r="A59" s="74"/>
      <c r="B59" s="75" t="s">
        <v>200</v>
      </c>
      <c r="C59" s="69" t="s">
        <v>8</v>
      </c>
      <c r="D59" s="70">
        <f>+D57*0.2*1.1</f>
        <v>52.580000000000005</v>
      </c>
    </row>
    <row r="60" spans="1:4" ht="15" customHeight="1">
      <c r="A60" s="74"/>
      <c r="B60" s="75" t="s">
        <v>155</v>
      </c>
      <c r="C60" s="69" t="s">
        <v>154</v>
      </c>
      <c r="D60" s="70">
        <f>+D57*0.1</f>
        <v>23.900000000000002</v>
      </c>
    </row>
    <row r="61" spans="1:4" ht="15" customHeight="1">
      <c r="A61" s="74"/>
      <c r="B61" s="75" t="s">
        <v>156</v>
      </c>
      <c r="C61" s="69" t="s">
        <v>12</v>
      </c>
      <c r="D61" s="70">
        <f>+D57*3</f>
        <v>717</v>
      </c>
    </row>
    <row r="62" spans="1:4" ht="15" customHeight="1">
      <c r="A62" s="74"/>
      <c r="B62" s="75" t="s">
        <v>322</v>
      </c>
      <c r="C62" s="69" t="s">
        <v>8</v>
      </c>
      <c r="D62" s="70">
        <f>+D57*0.22</f>
        <v>52.58</v>
      </c>
    </row>
    <row r="63" spans="1:4" ht="15" customHeight="1">
      <c r="A63" s="74"/>
      <c r="B63" s="75" t="s">
        <v>201</v>
      </c>
      <c r="C63" s="69" t="s">
        <v>7</v>
      </c>
      <c r="D63" s="70">
        <f>+D57*1.1</f>
        <v>262.90000000000003</v>
      </c>
    </row>
    <row r="64" spans="1:4" ht="15" customHeight="1">
      <c r="A64" s="76" t="s">
        <v>119</v>
      </c>
      <c r="B64" s="77" t="s">
        <v>205</v>
      </c>
      <c r="C64" s="78" t="s">
        <v>7</v>
      </c>
      <c r="D64" s="37">
        <v>48</v>
      </c>
    </row>
    <row r="65" spans="1:4" ht="15" customHeight="1">
      <c r="A65" s="76"/>
      <c r="B65" s="79" t="s">
        <v>32</v>
      </c>
      <c r="C65" s="78" t="s">
        <v>7</v>
      </c>
      <c r="D65" s="50">
        <f>+D64*1.04</f>
        <v>49.92</v>
      </c>
    </row>
    <row r="66" spans="1:4" ht="15" customHeight="1">
      <c r="A66" s="29"/>
      <c r="B66" s="21" t="s">
        <v>156</v>
      </c>
      <c r="C66" s="17" t="s">
        <v>12</v>
      </c>
      <c r="D66" s="34">
        <f>+D64*3</f>
        <v>144</v>
      </c>
    </row>
    <row r="67" spans="1:4" ht="15" customHeight="1">
      <c r="A67" s="38" t="s">
        <v>121</v>
      </c>
      <c r="B67" s="39" t="s">
        <v>206</v>
      </c>
      <c r="C67" s="40" t="s">
        <v>8</v>
      </c>
      <c r="D67" s="41">
        <v>27</v>
      </c>
    </row>
    <row r="68" spans="1:4" ht="15" customHeight="1">
      <c r="A68" s="29"/>
      <c r="B68" s="71" t="s">
        <v>207</v>
      </c>
      <c r="C68" s="72" t="s">
        <v>29</v>
      </c>
      <c r="D68" s="50">
        <f>+D67*0.25</f>
        <v>6.75</v>
      </c>
    </row>
    <row r="69" spans="1:4" ht="15" customHeight="1">
      <c r="A69" s="29"/>
      <c r="B69" s="71" t="s">
        <v>208</v>
      </c>
      <c r="C69" s="72" t="s">
        <v>22</v>
      </c>
      <c r="D69" s="50">
        <f>+D67*0.4</f>
        <v>10.8</v>
      </c>
    </row>
    <row r="70" spans="1:4" ht="15" customHeight="1">
      <c r="A70" s="29"/>
      <c r="B70" s="71" t="s">
        <v>209</v>
      </c>
      <c r="C70" s="72" t="s">
        <v>22</v>
      </c>
      <c r="D70" s="50">
        <f>+D67*0.5</f>
        <v>13.5</v>
      </c>
    </row>
    <row r="71" spans="1:4" ht="15" customHeight="1">
      <c r="A71" s="29"/>
      <c r="B71" s="71" t="s">
        <v>210</v>
      </c>
      <c r="C71" s="72" t="s">
        <v>148</v>
      </c>
      <c r="D71" s="50">
        <v>1</v>
      </c>
    </row>
    <row r="72" spans="1:4" ht="15" customHeight="1">
      <c r="A72" s="29" t="s">
        <v>157</v>
      </c>
      <c r="B72" s="73" t="s">
        <v>211</v>
      </c>
      <c r="C72" s="72" t="s">
        <v>10</v>
      </c>
      <c r="D72" s="50">
        <f>456*0.1*0.038</f>
        <v>1.7328000000000001</v>
      </c>
    </row>
    <row r="73" spans="1:4" ht="15" customHeight="1">
      <c r="A73" s="29"/>
      <c r="B73" s="71" t="s">
        <v>323</v>
      </c>
      <c r="C73" s="72" t="s">
        <v>10</v>
      </c>
      <c r="D73" s="50">
        <f>+D72*1.1</f>
        <v>1.9060800000000002</v>
      </c>
    </row>
    <row r="74" spans="1:4" ht="15" customHeight="1">
      <c r="A74" s="29"/>
      <c r="B74" s="71" t="s">
        <v>156</v>
      </c>
      <c r="C74" s="72" t="s">
        <v>12</v>
      </c>
      <c r="D74" s="50">
        <f>+D76*12</f>
        <v>1908</v>
      </c>
    </row>
    <row r="75" spans="1:4" ht="15" customHeight="1">
      <c r="A75" s="38"/>
      <c r="B75" s="71" t="s">
        <v>188</v>
      </c>
      <c r="C75" s="72" t="s">
        <v>148</v>
      </c>
      <c r="D75" s="50">
        <v>1</v>
      </c>
    </row>
    <row r="76" spans="1:4" ht="15" customHeight="1">
      <c r="A76" s="38" t="s">
        <v>158</v>
      </c>
      <c r="B76" s="73" t="s">
        <v>212</v>
      </c>
      <c r="C76" s="72" t="s">
        <v>8</v>
      </c>
      <c r="D76" s="50">
        <f>+D9</f>
        <v>159</v>
      </c>
    </row>
    <row r="77" spans="1:4" ht="15" customHeight="1">
      <c r="A77" s="38"/>
      <c r="B77" s="71" t="s">
        <v>213</v>
      </c>
      <c r="C77" s="72" t="s">
        <v>8</v>
      </c>
      <c r="D77" s="50">
        <f>+D76*1.08</f>
        <v>171.72</v>
      </c>
    </row>
    <row r="78" spans="1:4" ht="15" customHeight="1">
      <c r="A78" s="38"/>
      <c r="B78" s="71" t="s">
        <v>156</v>
      </c>
      <c r="C78" s="72" t="s">
        <v>12</v>
      </c>
      <c r="D78" s="50">
        <f>+D77*12</f>
        <v>2060.64</v>
      </c>
    </row>
    <row r="79" spans="1:4" ht="15" customHeight="1">
      <c r="A79" s="29"/>
      <c r="B79" s="80" t="s">
        <v>162</v>
      </c>
      <c r="C79" s="17" t="s">
        <v>8</v>
      </c>
      <c r="D79" s="34">
        <f>+D76</f>
        <v>159</v>
      </c>
    </row>
    <row r="80" spans="1:4" ht="15" customHeight="1">
      <c r="A80" s="29" t="s">
        <v>159</v>
      </c>
      <c r="B80" s="73" t="s">
        <v>214</v>
      </c>
      <c r="C80" s="72" t="s">
        <v>8</v>
      </c>
      <c r="D80" s="50">
        <f>48*0.31*1.05</f>
        <v>15.623999999999999</v>
      </c>
    </row>
    <row r="81" spans="1:4" ht="15" customHeight="1">
      <c r="A81" s="29"/>
      <c r="B81" s="81" t="s">
        <v>215</v>
      </c>
      <c r="C81" s="72" t="s">
        <v>8</v>
      </c>
      <c r="D81" s="50">
        <f>+D80*1.1</f>
        <v>17.1864</v>
      </c>
    </row>
    <row r="82" spans="1:4" ht="15" customHeight="1">
      <c r="A82" s="29"/>
      <c r="B82" s="71" t="s">
        <v>156</v>
      </c>
      <c r="C82" s="72" t="s">
        <v>12</v>
      </c>
      <c r="D82" s="50">
        <f>459*4</f>
        <v>1836</v>
      </c>
    </row>
    <row r="83" spans="1:4" ht="15" customHeight="1">
      <c r="A83" s="76" t="s">
        <v>218</v>
      </c>
      <c r="B83" s="39" t="s">
        <v>216</v>
      </c>
      <c r="C83" s="69" t="s">
        <v>8</v>
      </c>
      <c r="D83" s="70">
        <v>172.8</v>
      </c>
    </row>
    <row r="84" spans="1:4" ht="15" customHeight="1">
      <c r="A84" s="76"/>
      <c r="B84" s="71" t="s">
        <v>28</v>
      </c>
      <c r="C84" s="36" t="s">
        <v>29</v>
      </c>
      <c r="D84" s="37">
        <f>+D83*0.3</f>
        <v>51.84</v>
      </c>
    </row>
    <row r="85" spans="1:4" ht="15" customHeight="1">
      <c r="A85" s="76"/>
      <c r="B85" s="75" t="s">
        <v>189</v>
      </c>
      <c r="C85" s="69" t="s">
        <v>22</v>
      </c>
      <c r="D85" s="70">
        <f>+D83*5*1.3</f>
        <v>1123.2</v>
      </c>
    </row>
    <row r="86" spans="1:4" ht="15" customHeight="1">
      <c r="A86" s="76" t="s">
        <v>220</v>
      </c>
      <c r="B86" s="39" t="s">
        <v>217</v>
      </c>
      <c r="C86" s="69" t="s">
        <v>8</v>
      </c>
      <c r="D86" s="70">
        <f>+D83</f>
        <v>172.8</v>
      </c>
    </row>
    <row r="87" spans="1:4" ht="15" customHeight="1">
      <c r="A87" s="76"/>
      <c r="B87" s="71" t="s">
        <v>197</v>
      </c>
      <c r="C87" s="36" t="s">
        <v>29</v>
      </c>
      <c r="D87" s="37">
        <f>+D86*0.33</f>
        <v>57.02400000000001</v>
      </c>
    </row>
    <row r="88" spans="1:4" ht="15" customHeight="1">
      <c r="A88" s="76"/>
      <c r="B88" s="71" t="s">
        <v>198</v>
      </c>
      <c r="C88" s="36" t="s">
        <v>22</v>
      </c>
      <c r="D88" s="37">
        <f>+D86*0.3</f>
        <v>51.84</v>
      </c>
    </row>
    <row r="89" spans="1:4" ht="15" customHeight="1">
      <c r="A89" s="29" t="s">
        <v>224</v>
      </c>
      <c r="B89" s="48" t="s">
        <v>219</v>
      </c>
      <c r="C89" s="49" t="s">
        <v>8</v>
      </c>
      <c r="D89" s="82">
        <f>+D83</f>
        <v>172.8</v>
      </c>
    </row>
    <row r="90" spans="1:4" ht="15" customHeight="1">
      <c r="A90" s="29"/>
      <c r="B90" s="83" t="s">
        <v>324</v>
      </c>
      <c r="C90" s="49" t="s">
        <v>22</v>
      </c>
      <c r="D90" s="82">
        <f>+D89*0.25</f>
        <v>43.2</v>
      </c>
    </row>
    <row r="91" spans="1:4" ht="15" customHeight="1">
      <c r="A91" s="29" t="s">
        <v>226</v>
      </c>
      <c r="B91" s="84" t="s">
        <v>221</v>
      </c>
      <c r="C91" s="85" t="s">
        <v>7</v>
      </c>
      <c r="D91" s="34">
        <f>+D12</f>
        <v>243.60000000000002</v>
      </c>
    </row>
    <row r="92" spans="1:4" ht="15" customHeight="1">
      <c r="A92" s="29"/>
      <c r="B92" s="21" t="s">
        <v>222</v>
      </c>
      <c r="C92" s="17" t="s">
        <v>7</v>
      </c>
      <c r="D92" s="34">
        <f>127.3*1.05</f>
        <v>133.665</v>
      </c>
    </row>
    <row r="93" spans="1:4" ht="15" customHeight="1">
      <c r="A93" s="29"/>
      <c r="B93" s="21" t="s">
        <v>223</v>
      </c>
      <c r="C93" s="17" t="s">
        <v>7</v>
      </c>
      <c r="D93" s="34">
        <f>86*1.05</f>
        <v>90.3</v>
      </c>
    </row>
    <row r="94" spans="1:4" ht="15" customHeight="1">
      <c r="A94" s="29" t="s">
        <v>227</v>
      </c>
      <c r="B94" s="86" t="s">
        <v>225</v>
      </c>
      <c r="C94" s="87" t="s">
        <v>8</v>
      </c>
      <c r="D94" s="88">
        <v>1400</v>
      </c>
    </row>
    <row r="95" spans="1:4" ht="15" customHeight="1">
      <c r="A95" s="29" t="s">
        <v>35</v>
      </c>
      <c r="B95" s="71" t="s">
        <v>228</v>
      </c>
      <c r="C95" s="36" t="s">
        <v>8</v>
      </c>
      <c r="D95" s="37">
        <f>+D94</f>
        <v>1400</v>
      </c>
    </row>
    <row r="96" spans="1:4" ht="15" customHeight="1">
      <c r="A96" s="54"/>
      <c r="B96" s="55" t="s">
        <v>41</v>
      </c>
      <c r="C96" s="17"/>
      <c r="D96" s="17"/>
    </row>
    <row r="97" spans="1:4" ht="43.5" customHeight="1">
      <c r="A97" s="89" t="s">
        <v>99</v>
      </c>
      <c r="B97" s="57" t="s">
        <v>160</v>
      </c>
      <c r="C97" s="40" t="s">
        <v>8</v>
      </c>
      <c r="D97" s="41">
        <v>196</v>
      </c>
    </row>
    <row r="98" spans="1:4" ht="30.75" customHeight="1">
      <c r="A98" s="90" t="s">
        <v>64</v>
      </c>
      <c r="B98" s="39" t="s">
        <v>53</v>
      </c>
      <c r="C98" s="40" t="s">
        <v>54</v>
      </c>
      <c r="D98" s="41">
        <v>34</v>
      </c>
    </row>
    <row r="99" spans="1:4" ht="15" customHeight="1">
      <c r="A99" s="38" t="s">
        <v>65</v>
      </c>
      <c r="B99" s="91" t="s">
        <v>56</v>
      </c>
      <c r="C99" s="69" t="s">
        <v>10</v>
      </c>
      <c r="D99" s="41">
        <f>+D98</f>
        <v>34</v>
      </c>
    </row>
    <row r="100" spans="1:4" ht="15" customHeight="1">
      <c r="A100" s="38" t="s">
        <v>66</v>
      </c>
      <c r="B100" s="52" t="s">
        <v>19</v>
      </c>
      <c r="C100" s="60" t="s">
        <v>8</v>
      </c>
      <c r="D100" s="61">
        <f>+D97</f>
        <v>196</v>
      </c>
    </row>
    <row r="101" spans="1:4" ht="27.75" customHeight="1">
      <c r="A101" s="38" t="s">
        <v>67</v>
      </c>
      <c r="B101" s="63" t="s">
        <v>325</v>
      </c>
      <c r="C101" s="62" t="s">
        <v>8</v>
      </c>
      <c r="D101" s="8">
        <f>+D100</f>
        <v>196</v>
      </c>
    </row>
    <row r="102" spans="1:4" ht="15" customHeight="1">
      <c r="A102" s="38" t="s">
        <v>94</v>
      </c>
      <c r="B102" s="68" t="s">
        <v>37</v>
      </c>
      <c r="C102" s="49" t="s">
        <v>8</v>
      </c>
      <c r="D102" s="82">
        <f>+D97</f>
        <v>196</v>
      </c>
    </row>
    <row r="103" spans="1:4" ht="15" customHeight="1">
      <c r="A103" s="38"/>
      <c r="B103" s="75" t="s">
        <v>326</v>
      </c>
      <c r="C103" s="49" t="s">
        <v>8</v>
      </c>
      <c r="D103" s="82">
        <f>+D102*1.05</f>
        <v>205.8</v>
      </c>
    </row>
    <row r="104" spans="1:4" ht="15" customHeight="1">
      <c r="A104" s="38"/>
      <c r="B104" s="75" t="s">
        <v>133</v>
      </c>
      <c r="C104" s="49" t="s">
        <v>22</v>
      </c>
      <c r="D104" s="82">
        <f>+D102*4</f>
        <v>784</v>
      </c>
    </row>
    <row r="105" spans="1:4" ht="15" customHeight="1">
      <c r="A105" s="38"/>
      <c r="B105" s="71" t="s">
        <v>181</v>
      </c>
      <c r="C105" s="72" t="s">
        <v>12</v>
      </c>
      <c r="D105" s="50">
        <f>+D102*6</f>
        <v>1176</v>
      </c>
    </row>
    <row r="106" spans="1:4" ht="15" customHeight="1">
      <c r="A106" s="38" t="s">
        <v>100</v>
      </c>
      <c r="B106" s="73" t="s">
        <v>58</v>
      </c>
      <c r="C106" s="72" t="s">
        <v>8</v>
      </c>
      <c r="D106" s="50">
        <f>+D102</f>
        <v>196</v>
      </c>
    </row>
    <row r="107" spans="1:4" ht="15" customHeight="1">
      <c r="A107" s="38" t="s">
        <v>101</v>
      </c>
      <c r="B107" s="92" t="s">
        <v>305</v>
      </c>
      <c r="C107" s="17" t="s">
        <v>8</v>
      </c>
      <c r="D107" s="34">
        <v>72.8</v>
      </c>
    </row>
    <row r="108" spans="1:4" ht="15" customHeight="1">
      <c r="A108" s="38"/>
      <c r="B108" s="80" t="s">
        <v>306</v>
      </c>
      <c r="C108" s="17" t="s">
        <v>8</v>
      </c>
      <c r="D108" s="34">
        <f>+D107*1.1</f>
        <v>80.08</v>
      </c>
    </row>
    <row r="109" spans="1:4" ht="15" customHeight="1">
      <c r="A109" s="74"/>
      <c r="B109" s="80" t="s">
        <v>21</v>
      </c>
      <c r="C109" s="17" t="s">
        <v>22</v>
      </c>
      <c r="D109" s="34">
        <f>+D107*5</f>
        <v>364</v>
      </c>
    </row>
    <row r="110" spans="1:4" ht="15" customHeight="1">
      <c r="A110" s="38"/>
      <c r="B110" s="80" t="s">
        <v>162</v>
      </c>
      <c r="C110" s="17" t="s">
        <v>8</v>
      </c>
      <c r="D110" s="34">
        <f>+D107</f>
        <v>72.8</v>
      </c>
    </row>
    <row r="111" spans="1:4" ht="15" customHeight="1">
      <c r="A111" s="29" t="s">
        <v>102</v>
      </c>
      <c r="B111" s="92" t="s">
        <v>307</v>
      </c>
      <c r="C111" s="17" t="s">
        <v>8</v>
      </c>
      <c r="D111" s="34">
        <f>+D107</f>
        <v>72.8</v>
      </c>
    </row>
    <row r="112" spans="1:4" ht="15" customHeight="1">
      <c r="A112" s="29"/>
      <c r="B112" s="80" t="s">
        <v>308</v>
      </c>
      <c r="C112" s="17" t="s">
        <v>29</v>
      </c>
      <c r="D112" s="34">
        <f>+D111*0.3</f>
        <v>21.84</v>
      </c>
    </row>
    <row r="113" spans="1:4" ht="15" customHeight="1">
      <c r="A113" s="29"/>
      <c r="B113" s="21" t="s">
        <v>309</v>
      </c>
      <c r="C113" s="17" t="s">
        <v>22</v>
      </c>
      <c r="D113" s="34">
        <f>+D111*4.5</f>
        <v>327.59999999999997</v>
      </c>
    </row>
    <row r="114" spans="1:4" ht="15" customHeight="1">
      <c r="A114" s="93"/>
      <c r="B114" s="71" t="s">
        <v>197</v>
      </c>
      <c r="C114" s="36" t="s">
        <v>29</v>
      </c>
      <c r="D114" s="37">
        <f>+D111*0.2</f>
        <v>14.56</v>
      </c>
    </row>
    <row r="115" spans="1:4" ht="15" customHeight="1">
      <c r="A115" s="94"/>
      <c r="B115" s="71" t="s">
        <v>198</v>
      </c>
      <c r="C115" s="36" t="s">
        <v>22</v>
      </c>
      <c r="D115" s="37">
        <f>+D111*0.25</f>
        <v>18.2</v>
      </c>
    </row>
    <row r="116" spans="1:4" ht="15" customHeight="1">
      <c r="A116" s="94"/>
      <c r="B116" s="80" t="s">
        <v>210</v>
      </c>
      <c r="C116" s="17" t="s">
        <v>8</v>
      </c>
      <c r="D116" s="34">
        <f>+D111</f>
        <v>72.8</v>
      </c>
    </row>
    <row r="117" spans="1:4" ht="15" customHeight="1">
      <c r="A117" s="95" t="s">
        <v>161</v>
      </c>
      <c r="B117" s="52" t="s">
        <v>229</v>
      </c>
      <c r="C117" s="40" t="s">
        <v>8</v>
      </c>
      <c r="D117" s="70">
        <f>140*0.6</f>
        <v>84</v>
      </c>
    </row>
    <row r="118" spans="1:4" ht="15" customHeight="1">
      <c r="A118" s="95"/>
      <c r="B118" s="96" t="s">
        <v>230</v>
      </c>
      <c r="C118" s="97" t="s">
        <v>10</v>
      </c>
      <c r="D118" s="98">
        <f>+D117*0.05*1.14</f>
        <v>4.787999999999999</v>
      </c>
    </row>
    <row r="119" spans="1:4" ht="15" customHeight="1">
      <c r="A119" s="38"/>
      <c r="B119" s="96" t="s">
        <v>38</v>
      </c>
      <c r="C119" s="97" t="s">
        <v>10</v>
      </c>
      <c r="D119" s="98">
        <f>+D117*0.22*1.14</f>
        <v>21.0672</v>
      </c>
    </row>
    <row r="120" spans="1:4" ht="15" customHeight="1">
      <c r="A120" s="95"/>
      <c r="B120" s="80" t="s">
        <v>231</v>
      </c>
      <c r="C120" s="17" t="s">
        <v>8</v>
      </c>
      <c r="D120" s="34">
        <f>+D117*1.08</f>
        <v>90.72</v>
      </c>
    </row>
    <row r="121" spans="1:4" ht="15" customHeight="1">
      <c r="A121" s="95"/>
      <c r="B121" s="80" t="s">
        <v>233</v>
      </c>
      <c r="C121" s="17" t="s">
        <v>10</v>
      </c>
      <c r="D121" s="34">
        <f>0.3*0.15*140*1.05</f>
        <v>6.615</v>
      </c>
    </row>
    <row r="122" spans="1:4" ht="15" customHeight="1">
      <c r="A122" s="95"/>
      <c r="B122" s="80" t="s">
        <v>232</v>
      </c>
      <c r="C122" s="17" t="s">
        <v>7</v>
      </c>
      <c r="D122" s="34">
        <f>140*1.05</f>
        <v>147</v>
      </c>
    </row>
    <row r="123" spans="1:4" ht="15" customHeight="1">
      <c r="A123" s="54"/>
      <c r="B123" s="55" t="s">
        <v>41</v>
      </c>
      <c r="C123" s="17"/>
      <c r="D123" s="17"/>
    </row>
    <row r="124" spans="1:4" ht="35.25" customHeight="1">
      <c r="A124" s="56" t="s">
        <v>68</v>
      </c>
      <c r="B124" s="99" t="s">
        <v>234</v>
      </c>
      <c r="C124" s="62" t="s">
        <v>8</v>
      </c>
      <c r="D124" s="62">
        <v>768</v>
      </c>
    </row>
    <row r="125" spans="1:4" ht="15" customHeight="1">
      <c r="A125" s="62" t="s">
        <v>69</v>
      </c>
      <c r="B125" s="52" t="s">
        <v>103</v>
      </c>
      <c r="C125" s="19" t="s">
        <v>11</v>
      </c>
      <c r="D125" s="100">
        <f>+D124</f>
        <v>768</v>
      </c>
    </row>
    <row r="126" spans="1:4" ht="15" customHeight="1">
      <c r="A126" s="62" t="s">
        <v>70</v>
      </c>
      <c r="B126" s="52" t="s">
        <v>235</v>
      </c>
      <c r="C126" s="19" t="s">
        <v>8</v>
      </c>
      <c r="D126" s="100">
        <f>+D125</f>
        <v>768</v>
      </c>
    </row>
    <row r="127" spans="1:4" ht="15" customHeight="1">
      <c r="A127" s="62" t="s">
        <v>71</v>
      </c>
      <c r="B127" s="52" t="s">
        <v>104</v>
      </c>
      <c r="C127" s="69" t="s">
        <v>8</v>
      </c>
      <c r="D127" s="44">
        <f>+D124*1.1</f>
        <v>844.8000000000001</v>
      </c>
    </row>
    <row r="128" spans="1:4" ht="15" customHeight="1">
      <c r="A128" s="38" t="s">
        <v>72</v>
      </c>
      <c r="B128" s="52" t="s">
        <v>327</v>
      </c>
      <c r="C128" s="101" t="s">
        <v>107</v>
      </c>
      <c r="D128" s="70">
        <f>+D124</f>
        <v>768</v>
      </c>
    </row>
    <row r="129" spans="1:4" ht="15" customHeight="1">
      <c r="A129" s="38"/>
      <c r="B129" s="102" t="s">
        <v>328</v>
      </c>
      <c r="C129" s="101" t="s">
        <v>8</v>
      </c>
      <c r="D129" s="70">
        <f>+D128*1.08</f>
        <v>829.44</v>
      </c>
    </row>
    <row r="130" spans="1:4" ht="15" customHeight="1">
      <c r="A130" s="38" t="s">
        <v>73</v>
      </c>
      <c r="B130" s="52" t="s">
        <v>236</v>
      </c>
      <c r="C130" s="103" t="s">
        <v>43</v>
      </c>
      <c r="D130" s="58">
        <f>+D128</f>
        <v>768</v>
      </c>
    </row>
    <row r="131" spans="1:4" ht="15" customHeight="1">
      <c r="A131" s="38"/>
      <c r="B131" s="102" t="s">
        <v>237</v>
      </c>
      <c r="C131" s="103" t="s">
        <v>8</v>
      </c>
      <c r="D131" s="58">
        <f>+D130*1.08</f>
        <v>829.44</v>
      </c>
    </row>
    <row r="132" spans="1:4" ht="15" customHeight="1">
      <c r="A132" s="38"/>
      <c r="B132" s="102" t="s">
        <v>238</v>
      </c>
      <c r="C132" s="103" t="s">
        <v>12</v>
      </c>
      <c r="D132" s="58">
        <f>+D130*5</f>
        <v>3840</v>
      </c>
    </row>
    <row r="133" spans="1:4" ht="15" customHeight="1">
      <c r="A133" s="62" t="s">
        <v>73</v>
      </c>
      <c r="B133" s="63" t="s">
        <v>105</v>
      </c>
      <c r="C133" s="19" t="s">
        <v>11</v>
      </c>
      <c r="D133" s="104">
        <f>+D124</f>
        <v>768</v>
      </c>
    </row>
    <row r="134" spans="1:4" ht="15" customHeight="1">
      <c r="A134" s="62" t="s">
        <v>74</v>
      </c>
      <c r="B134" s="63" t="s">
        <v>106</v>
      </c>
      <c r="C134" s="103" t="s">
        <v>43</v>
      </c>
      <c r="D134" s="105">
        <f>+D124</f>
        <v>768</v>
      </c>
    </row>
    <row r="135" spans="1:4" ht="15" customHeight="1">
      <c r="A135" s="62"/>
      <c r="B135" s="102" t="s">
        <v>239</v>
      </c>
      <c r="C135" s="15" t="s">
        <v>8</v>
      </c>
      <c r="D135" s="15">
        <f>D134*1.1</f>
        <v>844.8000000000001</v>
      </c>
    </row>
    <row r="136" spans="1:4" ht="15" customHeight="1">
      <c r="A136" s="62"/>
      <c r="B136" s="102" t="s">
        <v>240</v>
      </c>
      <c r="C136" s="15" t="s">
        <v>8</v>
      </c>
      <c r="D136" s="15">
        <f>D134*1.1</f>
        <v>844.8000000000001</v>
      </c>
    </row>
    <row r="137" spans="1:4" ht="15" customHeight="1">
      <c r="A137" s="62"/>
      <c r="B137" s="102" t="s">
        <v>162</v>
      </c>
      <c r="C137" s="15" t="s">
        <v>8</v>
      </c>
      <c r="D137" s="15">
        <f>+D124</f>
        <v>768</v>
      </c>
    </row>
    <row r="138" spans="1:4" ht="15" customHeight="1">
      <c r="A138" s="62"/>
      <c r="B138" s="38" t="s">
        <v>267</v>
      </c>
      <c r="C138" s="101" t="s">
        <v>7</v>
      </c>
      <c r="D138" s="44">
        <v>130</v>
      </c>
    </row>
    <row r="139" spans="1:4" ht="15" customHeight="1">
      <c r="A139" s="62" t="s">
        <v>108</v>
      </c>
      <c r="B139" s="52" t="s">
        <v>241</v>
      </c>
      <c r="C139" s="69" t="s">
        <v>7</v>
      </c>
      <c r="D139" s="44">
        <v>99</v>
      </c>
    </row>
    <row r="140" spans="1:4" ht="15" customHeight="1">
      <c r="A140" s="62"/>
      <c r="B140" s="102" t="s">
        <v>242</v>
      </c>
      <c r="C140" s="69" t="s">
        <v>7</v>
      </c>
      <c r="D140" s="44">
        <f>+D139*1.03</f>
        <v>101.97</v>
      </c>
    </row>
    <row r="141" spans="1:4" ht="15" customHeight="1">
      <c r="A141" s="62"/>
      <c r="B141" s="106" t="s">
        <v>243</v>
      </c>
      <c r="C141" s="101" t="s">
        <v>14</v>
      </c>
      <c r="D141" s="44">
        <v>156</v>
      </c>
    </row>
    <row r="142" spans="1:4" ht="15" customHeight="1">
      <c r="A142" s="62"/>
      <c r="B142" s="107" t="s">
        <v>156</v>
      </c>
      <c r="C142" s="101" t="s">
        <v>14</v>
      </c>
      <c r="D142" s="44">
        <f>+D139*8</f>
        <v>792</v>
      </c>
    </row>
    <row r="143" spans="1:4" ht="15" customHeight="1">
      <c r="A143" s="62" t="s">
        <v>122</v>
      </c>
      <c r="B143" s="108" t="s">
        <v>244</v>
      </c>
      <c r="C143" s="101" t="s">
        <v>7</v>
      </c>
      <c r="D143" s="44">
        <f>+D138</f>
        <v>130</v>
      </c>
    </row>
    <row r="144" spans="1:4" ht="15" customHeight="1">
      <c r="A144" s="62"/>
      <c r="B144" s="106" t="s">
        <v>245</v>
      </c>
      <c r="C144" s="101" t="s">
        <v>7</v>
      </c>
      <c r="D144" s="44">
        <f>+D143*1.03</f>
        <v>133.9</v>
      </c>
    </row>
    <row r="145" spans="1:4" ht="15" customHeight="1">
      <c r="A145" s="62"/>
      <c r="B145" s="106" t="s">
        <v>156</v>
      </c>
      <c r="C145" s="101" t="s">
        <v>12</v>
      </c>
      <c r="D145" s="44">
        <f>+D144*4</f>
        <v>535.6</v>
      </c>
    </row>
    <row r="146" spans="1:4" ht="15" customHeight="1">
      <c r="A146" s="62" t="s">
        <v>124</v>
      </c>
      <c r="B146" s="109" t="s">
        <v>246</v>
      </c>
      <c r="C146" s="110" t="s">
        <v>8</v>
      </c>
      <c r="D146" s="100">
        <f>+D143</f>
        <v>130</v>
      </c>
    </row>
    <row r="147" spans="1:4" ht="15" customHeight="1">
      <c r="A147" s="62"/>
      <c r="B147" s="102" t="s">
        <v>247</v>
      </c>
      <c r="C147" s="69" t="s">
        <v>8</v>
      </c>
      <c r="D147" s="44">
        <f>+D146*1.1</f>
        <v>143</v>
      </c>
    </row>
    <row r="148" spans="1:4" ht="15" customHeight="1">
      <c r="A148" s="62"/>
      <c r="B148" s="111" t="s">
        <v>248</v>
      </c>
      <c r="C148" s="103" t="s">
        <v>12</v>
      </c>
      <c r="D148" s="58">
        <f>+D146*4</f>
        <v>520</v>
      </c>
    </row>
    <row r="149" spans="1:4" ht="15" customHeight="1">
      <c r="A149" s="62" t="s">
        <v>163</v>
      </c>
      <c r="B149" s="48" t="s">
        <v>249</v>
      </c>
      <c r="C149" s="101" t="s">
        <v>8</v>
      </c>
      <c r="D149" s="44">
        <f>130*0.8</f>
        <v>104</v>
      </c>
    </row>
    <row r="150" spans="1:4" ht="15" customHeight="1">
      <c r="A150" s="62" t="s">
        <v>250</v>
      </c>
      <c r="B150" s="84" t="s">
        <v>251</v>
      </c>
      <c r="C150" s="17" t="s">
        <v>8</v>
      </c>
      <c r="D150" s="34">
        <f>130*0.55</f>
        <v>71.5</v>
      </c>
    </row>
    <row r="151" spans="1:4" ht="15" customHeight="1">
      <c r="A151" s="62"/>
      <c r="B151" s="21" t="s">
        <v>252</v>
      </c>
      <c r="C151" s="17" t="s">
        <v>8</v>
      </c>
      <c r="D151" s="34">
        <f>+D150*1.1</f>
        <v>78.65</v>
      </c>
    </row>
    <row r="152" spans="1:4" ht="15" customHeight="1">
      <c r="A152" s="62"/>
      <c r="B152" s="21" t="s">
        <v>156</v>
      </c>
      <c r="C152" s="17" t="s">
        <v>12</v>
      </c>
      <c r="D152" s="34">
        <f>+D150*6</f>
        <v>429</v>
      </c>
    </row>
    <row r="153" spans="1:4" ht="15" customHeight="1">
      <c r="A153" s="62" t="s">
        <v>253</v>
      </c>
      <c r="B153" s="48" t="s">
        <v>254</v>
      </c>
      <c r="C153" s="101" t="s">
        <v>7</v>
      </c>
      <c r="D153" s="44">
        <v>41</v>
      </c>
    </row>
    <row r="154" spans="1:4" ht="15" customHeight="1">
      <c r="A154" s="62"/>
      <c r="B154" s="102" t="s">
        <v>255</v>
      </c>
      <c r="C154" s="101" t="s">
        <v>8</v>
      </c>
      <c r="D154" s="44">
        <f>+D153*0.6</f>
        <v>24.599999999999998</v>
      </c>
    </row>
    <row r="155" spans="1:4" ht="15" customHeight="1">
      <c r="A155" s="62"/>
      <c r="B155" s="83" t="s">
        <v>39</v>
      </c>
      <c r="C155" s="101" t="s">
        <v>10</v>
      </c>
      <c r="D155" s="44">
        <f>+D153*0.01</f>
        <v>0.41000000000000003</v>
      </c>
    </row>
    <row r="156" spans="1:4" ht="15" customHeight="1">
      <c r="A156" s="62"/>
      <c r="B156" s="21" t="s">
        <v>256</v>
      </c>
      <c r="C156" s="101" t="s">
        <v>8</v>
      </c>
      <c r="D156" s="44">
        <f>+D153*1.1</f>
        <v>45.1</v>
      </c>
    </row>
    <row r="157" spans="1:4" ht="15" customHeight="1">
      <c r="A157" s="62"/>
      <c r="B157" s="83" t="s">
        <v>257</v>
      </c>
      <c r="C157" s="101" t="s">
        <v>7</v>
      </c>
      <c r="D157" s="44">
        <f>+D153</f>
        <v>41</v>
      </c>
    </row>
    <row r="158" spans="1:4" ht="15" customHeight="1">
      <c r="A158" s="62" t="s">
        <v>258</v>
      </c>
      <c r="B158" s="84" t="s">
        <v>268</v>
      </c>
      <c r="C158" s="85" t="s">
        <v>8</v>
      </c>
      <c r="D158" s="34">
        <v>19</v>
      </c>
    </row>
    <row r="159" spans="1:4" ht="15" customHeight="1">
      <c r="A159" s="62"/>
      <c r="B159" s="21" t="s">
        <v>272</v>
      </c>
      <c r="C159" s="85" t="s">
        <v>8</v>
      </c>
      <c r="D159" s="34">
        <f>D158*1.15</f>
        <v>21.849999999999998</v>
      </c>
    </row>
    <row r="160" spans="1:4" ht="15" customHeight="1">
      <c r="A160" s="52"/>
      <c r="B160" s="21" t="s">
        <v>162</v>
      </c>
      <c r="C160" s="85" t="s">
        <v>8</v>
      </c>
      <c r="D160" s="34">
        <f>D158</f>
        <v>19</v>
      </c>
    </row>
    <row r="161" spans="1:4" ht="15" customHeight="1">
      <c r="A161" s="62" t="s">
        <v>260</v>
      </c>
      <c r="B161" s="63" t="s">
        <v>273</v>
      </c>
      <c r="C161" s="62" t="s">
        <v>8</v>
      </c>
      <c r="D161" s="8">
        <v>44</v>
      </c>
    </row>
    <row r="162" spans="1:4" ht="15" customHeight="1">
      <c r="A162" s="62" t="s">
        <v>261</v>
      </c>
      <c r="B162" s="63" t="s">
        <v>274</v>
      </c>
      <c r="C162" s="112" t="s">
        <v>12</v>
      </c>
      <c r="D162" s="8">
        <v>4</v>
      </c>
    </row>
    <row r="163" spans="1:4" ht="15" customHeight="1">
      <c r="A163" s="62"/>
      <c r="B163" s="102" t="s">
        <v>275</v>
      </c>
      <c r="C163" s="112" t="s">
        <v>12</v>
      </c>
      <c r="D163" s="8">
        <f>+D162</f>
        <v>4</v>
      </c>
    </row>
    <row r="164" spans="1:4" ht="15" customHeight="1">
      <c r="A164" s="62"/>
      <c r="B164" s="102" t="s">
        <v>162</v>
      </c>
      <c r="C164" s="69" t="s">
        <v>148</v>
      </c>
      <c r="D164" s="44">
        <v>1</v>
      </c>
    </row>
    <row r="165" spans="1:4" ht="15" customHeight="1">
      <c r="A165" s="62" t="s">
        <v>264</v>
      </c>
      <c r="B165" s="48" t="s">
        <v>259</v>
      </c>
      <c r="C165" s="101" t="s">
        <v>12</v>
      </c>
      <c r="D165" s="44">
        <v>8</v>
      </c>
    </row>
    <row r="166" spans="1:4" ht="15" customHeight="1">
      <c r="A166" s="31" t="s">
        <v>265</v>
      </c>
      <c r="B166" s="33" t="s">
        <v>123</v>
      </c>
      <c r="C166" s="17" t="s">
        <v>12</v>
      </c>
      <c r="D166" s="34">
        <v>2</v>
      </c>
    </row>
    <row r="167" spans="1:4" ht="15" customHeight="1">
      <c r="A167" s="113" t="s">
        <v>125</v>
      </c>
      <c r="B167" s="113"/>
      <c r="C167" s="19" t="s">
        <v>12</v>
      </c>
      <c r="D167" s="53">
        <f>+D166</f>
        <v>2</v>
      </c>
    </row>
    <row r="168" spans="1:4" ht="15" customHeight="1">
      <c r="A168" s="90" t="s">
        <v>269</v>
      </c>
      <c r="B168" s="16" t="s">
        <v>262</v>
      </c>
      <c r="C168" s="112" t="s">
        <v>263</v>
      </c>
      <c r="D168" s="53">
        <v>37</v>
      </c>
    </row>
    <row r="169" spans="1:4" ht="15" customHeight="1">
      <c r="A169" s="62" t="s">
        <v>270</v>
      </c>
      <c r="B169" s="114" t="s">
        <v>310</v>
      </c>
      <c r="C169" s="15" t="s">
        <v>7</v>
      </c>
      <c r="D169" s="58">
        <v>116</v>
      </c>
    </row>
    <row r="170" spans="1:4" ht="15" customHeight="1">
      <c r="A170" s="31" t="s">
        <v>271</v>
      </c>
      <c r="B170" s="45" t="s">
        <v>266</v>
      </c>
      <c r="C170" s="17" t="s">
        <v>148</v>
      </c>
      <c r="D170" s="8">
        <v>1</v>
      </c>
    </row>
    <row r="171" spans="1:4" ht="15" customHeight="1">
      <c r="A171" s="59"/>
      <c r="B171" s="115" t="s">
        <v>41</v>
      </c>
      <c r="C171" s="116"/>
      <c r="D171" s="116"/>
    </row>
    <row r="172" spans="1:4" ht="36.75" customHeight="1">
      <c r="A172" s="117" t="s">
        <v>75</v>
      </c>
      <c r="B172" s="118" t="s">
        <v>164</v>
      </c>
      <c r="C172" s="103" t="s">
        <v>8</v>
      </c>
      <c r="D172" s="100">
        <v>598</v>
      </c>
    </row>
    <row r="173" spans="1:4" ht="15" customHeight="1">
      <c r="A173" s="62" t="s">
        <v>76</v>
      </c>
      <c r="B173" s="52" t="s">
        <v>126</v>
      </c>
      <c r="C173" s="19" t="s">
        <v>11</v>
      </c>
      <c r="D173" s="100">
        <f>+D172</f>
        <v>598</v>
      </c>
    </row>
    <row r="174" spans="1:4" ht="33" customHeight="1">
      <c r="A174" s="62" t="s">
        <v>77</v>
      </c>
      <c r="B174" s="63" t="s">
        <v>325</v>
      </c>
      <c r="C174" s="19" t="s">
        <v>8</v>
      </c>
      <c r="D174" s="62">
        <f>+D173</f>
        <v>598</v>
      </c>
    </row>
    <row r="175" spans="1:4" ht="15" customHeight="1">
      <c r="A175" s="62" t="s">
        <v>79</v>
      </c>
      <c r="B175" s="52" t="s">
        <v>127</v>
      </c>
      <c r="C175" s="112" t="s">
        <v>128</v>
      </c>
      <c r="D175" s="8">
        <f>+D172</f>
        <v>598</v>
      </c>
    </row>
    <row r="176" spans="1:4" ht="15" customHeight="1">
      <c r="A176" s="119"/>
      <c r="B176" s="102" t="s">
        <v>129</v>
      </c>
      <c r="C176" s="112" t="s">
        <v>22</v>
      </c>
      <c r="D176" s="8">
        <f>+D175*0.3</f>
        <v>179.4</v>
      </c>
    </row>
    <row r="177" spans="1:4" ht="15" customHeight="1">
      <c r="A177" s="119" t="s">
        <v>81</v>
      </c>
      <c r="B177" s="52" t="s">
        <v>138</v>
      </c>
      <c r="C177" s="112" t="s">
        <v>128</v>
      </c>
      <c r="D177" s="8">
        <f>+D172</f>
        <v>598</v>
      </c>
    </row>
    <row r="178" spans="1:4" ht="15" customHeight="1">
      <c r="A178" s="119"/>
      <c r="B178" s="102" t="s">
        <v>137</v>
      </c>
      <c r="C178" s="112" t="s">
        <v>128</v>
      </c>
      <c r="D178" s="8">
        <f>+D177*1.1</f>
        <v>657.8000000000001</v>
      </c>
    </row>
    <row r="179" spans="1:4" ht="15" customHeight="1">
      <c r="A179" s="119"/>
      <c r="B179" s="102" t="s">
        <v>130</v>
      </c>
      <c r="C179" s="112" t="s">
        <v>22</v>
      </c>
      <c r="D179" s="8">
        <f>+D177*4</f>
        <v>2392</v>
      </c>
    </row>
    <row r="180" spans="1:4" ht="15" customHeight="1">
      <c r="A180" s="119"/>
      <c r="B180" s="102" t="s">
        <v>131</v>
      </c>
      <c r="C180" s="112" t="s">
        <v>12</v>
      </c>
      <c r="D180" s="8">
        <f>+D177*4</f>
        <v>2392</v>
      </c>
    </row>
    <row r="181" spans="1:4" ht="15" customHeight="1">
      <c r="A181" s="119"/>
      <c r="B181" s="81" t="s">
        <v>139</v>
      </c>
      <c r="C181" s="94" t="s">
        <v>12</v>
      </c>
      <c r="D181" s="120">
        <f>+D177*0.1</f>
        <v>59.800000000000004</v>
      </c>
    </row>
    <row r="182" spans="1:4" ht="15" customHeight="1">
      <c r="A182" s="119" t="s">
        <v>165</v>
      </c>
      <c r="B182" s="52" t="s">
        <v>132</v>
      </c>
      <c r="C182" s="110" t="s">
        <v>128</v>
      </c>
      <c r="D182" s="8">
        <f>+D172</f>
        <v>598</v>
      </c>
    </row>
    <row r="183" spans="1:4" ht="15" customHeight="1">
      <c r="A183" s="119"/>
      <c r="B183" s="102" t="s">
        <v>133</v>
      </c>
      <c r="C183" s="112" t="s">
        <v>22</v>
      </c>
      <c r="D183" s="8">
        <f>+D182*5</f>
        <v>2990</v>
      </c>
    </row>
    <row r="184" spans="1:4" ht="15" customHeight="1">
      <c r="A184" s="119"/>
      <c r="B184" s="102" t="s">
        <v>134</v>
      </c>
      <c r="C184" s="110" t="s">
        <v>128</v>
      </c>
      <c r="D184" s="8">
        <f>+D182*1.05</f>
        <v>627.9</v>
      </c>
    </row>
    <row r="185" spans="1:4" ht="15" customHeight="1">
      <c r="A185" s="119"/>
      <c r="B185" s="81" t="s">
        <v>140</v>
      </c>
      <c r="C185" s="94" t="s">
        <v>120</v>
      </c>
      <c r="D185" s="120">
        <f>+D182*0.7</f>
        <v>418.59999999999997</v>
      </c>
    </row>
    <row r="186" spans="1:4" ht="15" customHeight="1">
      <c r="A186" s="119" t="s">
        <v>166</v>
      </c>
      <c r="B186" s="52" t="s">
        <v>135</v>
      </c>
      <c r="C186" s="112" t="s">
        <v>128</v>
      </c>
      <c r="D186" s="8">
        <f>+D182</f>
        <v>598</v>
      </c>
    </row>
    <row r="187" spans="1:4" ht="15" customHeight="1">
      <c r="A187" s="119"/>
      <c r="B187" s="102" t="s">
        <v>129</v>
      </c>
      <c r="C187" s="112" t="s">
        <v>22</v>
      </c>
      <c r="D187" s="8">
        <f>+D186*0.2</f>
        <v>119.60000000000001</v>
      </c>
    </row>
    <row r="188" spans="1:4" ht="15" customHeight="1">
      <c r="A188" s="119"/>
      <c r="B188" s="102" t="s">
        <v>136</v>
      </c>
      <c r="C188" s="112" t="s">
        <v>22</v>
      </c>
      <c r="D188" s="8">
        <f>+D186*3.5</f>
        <v>2093</v>
      </c>
    </row>
    <row r="189" spans="1:4" ht="15" customHeight="1">
      <c r="A189" s="121" t="s">
        <v>279</v>
      </c>
      <c r="B189" s="122" t="s">
        <v>276</v>
      </c>
      <c r="C189" s="110" t="s">
        <v>12</v>
      </c>
      <c r="D189" s="53">
        <v>80</v>
      </c>
    </row>
    <row r="190" spans="1:4" ht="27.75" customHeight="1">
      <c r="A190" s="121" t="s">
        <v>280</v>
      </c>
      <c r="B190" s="122" t="s">
        <v>277</v>
      </c>
      <c r="C190" s="110" t="s">
        <v>7</v>
      </c>
      <c r="D190" s="53">
        <v>410</v>
      </c>
    </row>
    <row r="191" spans="1:4" ht="15" customHeight="1">
      <c r="A191" s="121"/>
      <c r="B191" s="123" t="s">
        <v>278</v>
      </c>
      <c r="C191" s="110" t="s">
        <v>7</v>
      </c>
      <c r="D191" s="124">
        <f>+D190</f>
        <v>410</v>
      </c>
    </row>
    <row r="192" spans="1:4" ht="15" customHeight="1">
      <c r="A192" s="119"/>
      <c r="B192" s="55" t="s">
        <v>41</v>
      </c>
      <c r="C192" s="49"/>
      <c r="D192" s="87"/>
    </row>
    <row r="193" spans="1:4" ht="31.5" customHeight="1">
      <c r="A193" s="56" t="s">
        <v>82</v>
      </c>
      <c r="B193" s="125" t="s">
        <v>141</v>
      </c>
      <c r="C193" s="49" t="s">
        <v>8</v>
      </c>
      <c r="D193" s="82">
        <v>69</v>
      </c>
    </row>
    <row r="194" spans="1:4" ht="15" customHeight="1">
      <c r="A194" s="59" t="s">
        <v>83</v>
      </c>
      <c r="B194" s="39" t="s">
        <v>16</v>
      </c>
      <c r="C194" s="40" t="s">
        <v>78</v>
      </c>
      <c r="D194" s="70">
        <f>+D193</f>
        <v>69</v>
      </c>
    </row>
    <row r="195" spans="1:4" ht="15" customHeight="1">
      <c r="A195" s="31"/>
      <c r="B195" s="21" t="s">
        <v>281</v>
      </c>
      <c r="C195" s="15" t="s">
        <v>8</v>
      </c>
      <c r="D195" s="58">
        <f>D194</f>
        <v>69</v>
      </c>
    </row>
    <row r="196" spans="1:4" ht="15" customHeight="1">
      <c r="A196" s="31"/>
      <c r="B196" s="80" t="s">
        <v>167</v>
      </c>
      <c r="C196" s="17" t="s">
        <v>8</v>
      </c>
      <c r="D196" s="34">
        <f>D194</f>
        <v>69</v>
      </c>
    </row>
    <row r="197" spans="1:4" ht="15" customHeight="1">
      <c r="A197" s="31"/>
      <c r="B197" s="80" t="s">
        <v>168</v>
      </c>
      <c r="C197" s="17" t="s">
        <v>8</v>
      </c>
      <c r="D197" s="34">
        <f>D194</f>
        <v>69</v>
      </c>
    </row>
    <row r="198" spans="1:4" ht="15" customHeight="1">
      <c r="A198" s="74"/>
      <c r="B198" s="75" t="s">
        <v>155</v>
      </c>
      <c r="C198" s="69" t="s">
        <v>154</v>
      </c>
      <c r="D198" s="70">
        <f>+D193*0.3</f>
        <v>20.7</v>
      </c>
    </row>
    <row r="199" spans="1:4" ht="15" customHeight="1">
      <c r="A199" s="31" t="s">
        <v>84</v>
      </c>
      <c r="B199" s="16" t="s">
        <v>169</v>
      </c>
      <c r="C199" s="17" t="s">
        <v>7</v>
      </c>
      <c r="D199" s="34">
        <v>41</v>
      </c>
    </row>
    <row r="200" spans="1:4" ht="15" customHeight="1">
      <c r="A200" s="31"/>
      <c r="B200" s="80" t="s">
        <v>170</v>
      </c>
      <c r="C200" s="17" t="s">
        <v>7</v>
      </c>
      <c r="D200" s="34">
        <f>D199*1.23</f>
        <v>50.43</v>
      </c>
    </row>
    <row r="201" spans="1:4" ht="15" customHeight="1">
      <c r="A201" s="31"/>
      <c r="B201" s="80" t="s">
        <v>167</v>
      </c>
      <c r="C201" s="17" t="s">
        <v>7</v>
      </c>
      <c r="D201" s="34">
        <f>D199</f>
        <v>41</v>
      </c>
    </row>
    <row r="202" spans="1:4" ht="15" customHeight="1">
      <c r="A202" s="62"/>
      <c r="B202" s="102" t="s">
        <v>162</v>
      </c>
      <c r="C202" s="103" t="s">
        <v>7</v>
      </c>
      <c r="D202" s="105">
        <f>+D199</f>
        <v>41</v>
      </c>
    </row>
    <row r="203" spans="1:4" ht="15" customHeight="1">
      <c r="A203" s="59" t="s">
        <v>85</v>
      </c>
      <c r="B203" s="39" t="s">
        <v>80</v>
      </c>
      <c r="C203" s="40" t="s">
        <v>8</v>
      </c>
      <c r="D203" s="70">
        <f>122*0.25</f>
        <v>30.5</v>
      </c>
    </row>
    <row r="204" spans="1:4" ht="15" customHeight="1">
      <c r="A204" s="59"/>
      <c r="B204" s="115" t="s">
        <v>41</v>
      </c>
      <c r="C204" s="41"/>
      <c r="D204" s="41"/>
    </row>
    <row r="205" spans="1:4" ht="32.25" customHeight="1">
      <c r="A205" s="56" t="s">
        <v>109</v>
      </c>
      <c r="B205" s="125" t="s">
        <v>142</v>
      </c>
      <c r="C205" s="41" t="s">
        <v>8</v>
      </c>
      <c r="D205" s="41">
        <v>29</v>
      </c>
    </row>
    <row r="206" spans="1:4" ht="15" customHeight="1">
      <c r="A206" s="59" t="s">
        <v>110</v>
      </c>
      <c r="B206" s="39" t="s">
        <v>16</v>
      </c>
      <c r="C206" s="40" t="s">
        <v>78</v>
      </c>
      <c r="D206" s="70">
        <f>+D205</f>
        <v>29</v>
      </c>
    </row>
    <row r="207" spans="1:4" ht="15" customHeight="1">
      <c r="A207" s="31"/>
      <c r="B207" s="21" t="s">
        <v>281</v>
      </c>
      <c r="C207" s="15" t="s">
        <v>8</v>
      </c>
      <c r="D207" s="58">
        <f>D206</f>
        <v>29</v>
      </c>
    </row>
    <row r="208" spans="1:4" ht="15" customHeight="1">
      <c r="A208" s="31"/>
      <c r="B208" s="80" t="s">
        <v>167</v>
      </c>
      <c r="C208" s="17" t="s">
        <v>8</v>
      </c>
      <c r="D208" s="34">
        <f>D206</f>
        <v>29</v>
      </c>
    </row>
    <row r="209" spans="1:4" ht="15" customHeight="1">
      <c r="A209" s="31"/>
      <c r="B209" s="80" t="s">
        <v>168</v>
      </c>
      <c r="C209" s="17" t="s">
        <v>8</v>
      </c>
      <c r="D209" s="34">
        <f>D206</f>
        <v>29</v>
      </c>
    </row>
    <row r="210" spans="1:4" ht="15" customHeight="1">
      <c r="A210" s="74"/>
      <c r="B210" s="75" t="s">
        <v>155</v>
      </c>
      <c r="C210" s="69" t="s">
        <v>154</v>
      </c>
      <c r="D210" s="70">
        <v>8</v>
      </c>
    </row>
    <row r="211" spans="1:4" ht="15" customHeight="1">
      <c r="A211" s="59" t="s">
        <v>113</v>
      </c>
      <c r="B211" s="39" t="s">
        <v>80</v>
      </c>
      <c r="C211" s="40" t="s">
        <v>8</v>
      </c>
      <c r="D211" s="70">
        <f>55*0.25</f>
        <v>13.75</v>
      </c>
    </row>
    <row r="212" spans="1:4" ht="15" customHeight="1">
      <c r="A212" s="90"/>
      <c r="B212" s="115" t="s">
        <v>41</v>
      </c>
      <c r="C212" s="126"/>
      <c r="D212" s="126"/>
    </row>
    <row r="213" spans="1:4" ht="15" customHeight="1">
      <c r="A213" s="56" t="s">
        <v>87</v>
      </c>
      <c r="B213" s="125" t="s">
        <v>282</v>
      </c>
      <c r="C213" s="41" t="s">
        <v>8</v>
      </c>
      <c r="D213" s="41">
        <v>30.45</v>
      </c>
    </row>
    <row r="214" spans="1:4" ht="15" customHeight="1">
      <c r="A214" s="59" t="s">
        <v>111</v>
      </c>
      <c r="B214" s="63" t="s">
        <v>114</v>
      </c>
      <c r="C214" s="101" t="s">
        <v>12</v>
      </c>
      <c r="D214" s="127">
        <v>7</v>
      </c>
    </row>
    <row r="215" spans="1:4" ht="15" customHeight="1">
      <c r="A215" s="59"/>
      <c r="B215" s="102" t="s">
        <v>283</v>
      </c>
      <c r="C215" s="101" t="s">
        <v>8</v>
      </c>
      <c r="D215" s="127">
        <v>9.45</v>
      </c>
    </row>
    <row r="216" spans="1:4" ht="15" customHeight="1">
      <c r="A216" s="59"/>
      <c r="B216" s="102" t="s">
        <v>284</v>
      </c>
      <c r="C216" s="101" t="s">
        <v>8</v>
      </c>
      <c r="D216" s="127">
        <v>8.4</v>
      </c>
    </row>
    <row r="217" spans="1:4" ht="15" customHeight="1">
      <c r="A217" s="31"/>
      <c r="B217" s="80" t="s">
        <v>167</v>
      </c>
      <c r="C217" s="17" t="s">
        <v>8</v>
      </c>
      <c r="D217" s="34">
        <f>+D216+D215</f>
        <v>17.85</v>
      </c>
    </row>
    <row r="218" spans="1:4" ht="15" customHeight="1">
      <c r="A218" s="31"/>
      <c r="B218" s="80" t="s">
        <v>168</v>
      </c>
      <c r="C218" s="17" t="s">
        <v>8</v>
      </c>
      <c r="D218" s="34">
        <f>+D217</f>
        <v>17.85</v>
      </c>
    </row>
    <row r="219" spans="1:4" ht="15" customHeight="1">
      <c r="A219" s="74"/>
      <c r="B219" s="75" t="s">
        <v>155</v>
      </c>
      <c r="C219" s="69" t="s">
        <v>154</v>
      </c>
      <c r="D219" s="70">
        <f>+D217*0.3</f>
        <v>5.355</v>
      </c>
    </row>
    <row r="220" spans="1:4" ht="15" customHeight="1">
      <c r="A220" s="74" t="s">
        <v>112</v>
      </c>
      <c r="B220" s="39" t="s">
        <v>285</v>
      </c>
      <c r="C220" s="69" t="s">
        <v>12</v>
      </c>
      <c r="D220" s="70">
        <v>4</v>
      </c>
    </row>
    <row r="221" spans="1:4" ht="15" customHeight="1">
      <c r="A221" s="59"/>
      <c r="B221" s="102" t="s">
        <v>286</v>
      </c>
      <c r="C221" s="101" t="s">
        <v>8</v>
      </c>
      <c r="D221" s="88">
        <v>12.6</v>
      </c>
    </row>
    <row r="222" spans="1:4" ht="15" customHeight="1">
      <c r="A222" s="31"/>
      <c r="B222" s="80" t="s">
        <v>167</v>
      </c>
      <c r="C222" s="17" t="s">
        <v>8</v>
      </c>
      <c r="D222" s="34">
        <f>+D221</f>
        <v>12.6</v>
      </c>
    </row>
    <row r="223" spans="1:4" ht="15" customHeight="1">
      <c r="A223" s="31"/>
      <c r="B223" s="80" t="s">
        <v>168</v>
      </c>
      <c r="C223" s="17" t="s">
        <v>8</v>
      </c>
      <c r="D223" s="34">
        <f>+D222</f>
        <v>12.6</v>
      </c>
    </row>
    <row r="224" spans="1:4" ht="15" customHeight="1">
      <c r="A224" s="74"/>
      <c r="B224" s="75" t="s">
        <v>155</v>
      </c>
      <c r="C224" s="69" t="s">
        <v>154</v>
      </c>
      <c r="D224" s="70">
        <f>+D219*0.3</f>
        <v>1.6065</v>
      </c>
    </row>
    <row r="225" spans="1:4" ht="15" customHeight="1">
      <c r="A225" s="59" t="s">
        <v>171</v>
      </c>
      <c r="B225" s="39" t="s">
        <v>86</v>
      </c>
      <c r="C225" s="41" t="s">
        <v>8</v>
      </c>
      <c r="D225" s="41">
        <f>44*0.25</f>
        <v>11</v>
      </c>
    </row>
    <row r="226" spans="1:4" ht="15" customHeight="1">
      <c r="A226" s="59" t="s">
        <v>288</v>
      </c>
      <c r="B226" s="128" t="s">
        <v>287</v>
      </c>
      <c r="C226" s="129" t="s">
        <v>14</v>
      </c>
      <c r="D226" s="130">
        <v>3</v>
      </c>
    </row>
    <row r="227" spans="1:4" ht="15" customHeight="1">
      <c r="A227" s="59" t="s">
        <v>289</v>
      </c>
      <c r="B227" s="131" t="s">
        <v>290</v>
      </c>
      <c r="C227" s="129" t="s">
        <v>14</v>
      </c>
      <c r="D227" s="130">
        <f>+D226</f>
        <v>3</v>
      </c>
    </row>
    <row r="228" spans="1:4" ht="15" customHeight="1">
      <c r="A228" s="59" t="s">
        <v>291</v>
      </c>
      <c r="B228" s="132" t="s">
        <v>292</v>
      </c>
      <c r="C228" s="129" t="s">
        <v>14</v>
      </c>
      <c r="D228" s="130">
        <f>+D227</f>
        <v>3</v>
      </c>
    </row>
    <row r="229" spans="1:4" ht="15" customHeight="1">
      <c r="A229" s="59" t="s">
        <v>293</v>
      </c>
      <c r="B229" s="39" t="s">
        <v>17</v>
      </c>
      <c r="C229" s="41" t="s">
        <v>7</v>
      </c>
      <c r="D229" s="41">
        <f>88*1.05</f>
        <v>92.4</v>
      </c>
    </row>
    <row r="230" spans="1:4" ht="15" customHeight="1">
      <c r="A230" s="90"/>
      <c r="B230" s="115" t="s">
        <v>41</v>
      </c>
      <c r="C230" s="126"/>
      <c r="D230" s="126"/>
    </row>
    <row r="231" spans="1:4" ht="15" customHeight="1">
      <c r="A231" s="133" t="s">
        <v>174</v>
      </c>
      <c r="B231" s="134" t="s">
        <v>95</v>
      </c>
      <c r="C231" s="135"/>
      <c r="D231" s="135"/>
    </row>
    <row r="232" spans="1:4" ht="36.75" customHeight="1">
      <c r="A232" s="136" t="s">
        <v>175</v>
      </c>
      <c r="B232" s="63" t="s">
        <v>294</v>
      </c>
      <c r="C232" s="15" t="s">
        <v>8</v>
      </c>
      <c r="D232" s="137">
        <v>14.5</v>
      </c>
    </row>
    <row r="233" spans="1:4" ht="15" customHeight="1">
      <c r="A233" s="138" t="s">
        <v>176</v>
      </c>
      <c r="B233" s="63" t="s">
        <v>329</v>
      </c>
      <c r="C233" s="90" t="s">
        <v>8</v>
      </c>
      <c r="D233" s="105">
        <v>11.6</v>
      </c>
    </row>
    <row r="234" spans="1:4" ht="15" customHeight="1">
      <c r="A234" s="136" t="s">
        <v>177</v>
      </c>
      <c r="B234" s="63" t="s">
        <v>295</v>
      </c>
      <c r="C234" s="19" t="s">
        <v>8</v>
      </c>
      <c r="D234" s="53">
        <v>21</v>
      </c>
    </row>
    <row r="235" spans="1:4" ht="15" customHeight="1">
      <c r="A235" s="136" t="s">
        <v>143</v>
      </c>
      <c r="B235" s="139" t="s">
        <v>296</v>
      </c>
      <c r="C235" s="62" t="s">
        <v>8</v>
      </c>
      <c r="D235" s="8">
        <f>+D234</f>
        <v>21</v>
      </c>
    </row>
    <row r="236" spans="1:4" ht="15" customHeight="1">
      <c r="A236" s="136" t="s">
        <v>178</v>
      </c>
      <c r="B236" s="52" t="s">
        <v>144</v>
      </c>
      <c r="C236" s="112" t="s">
        <v>7</v>
      </c>
      <c r="D236" s="8">
        <v>27</v>
      </c>
    </row>
    <row r="237" spans="1:4" ht="15" customHeight="1">
      <c r="A237" s="136" t="s">
        <v>179</v>
      </c>
      <c r="B237" s="16" t="s">
        <v>297</v>
      </c>
      <c r="C237" s="17" t="s">
        <v>7</v>
      </c>
      <c r="D237" s="51">
        <v>450</v>
      </c>
    </row>
    <row r="238" spans="1:4" ht="15" customHeight="1">
      <c r="A238" s="136" t="s">
        <v>311</v>
      </c>
      <c r="B238" s="16" t="s">
        <v>330</v>
      </c>
      <c r="C238" s="19" t="s">
        <v>8</v>
      </c>
      <c r="D238" s="53">
        <f>9*3</f>
        <v>27</v>
      </c>
    </row>
    <row r="239" spans="1:4" ht="15" customHeight="1">
      <c r="A239" s="136" t="s">
        <v>312</v>
      </c>
      <c r="B239" s="39" t="s">
        <v>298</v>
      </c>
      <c r="C239" s="40" t="s">
        <v>78</v>
      </c>
      <c r="D239" s="70">
        <v>5.76</v>
      </c>
    </row>
    <row r="240" spans="1:4" ht="15" customHeight="1">
      <c r="A240" s="136" t="s">
        <v>313</v>
      </c>
      <c r="B240" s="39" t="s">
        <v>299</v>
      </c>
      <c r="C240" s="40" t="s">
        <v>8</v>
      </c>
      <c r="D240" s="70">
        <f>14.4*0.25</f>
        <v>3.6</v>
      </c>
    </row>
    <row r="241" spans="1:4" ht="15" customHeight="1">
      <c r="A241" s="136" t="s">
        <v>314</v>
      </c>
      <c r="B241" s="140" t="s">
        <v>331</v>
      </c>
      <c r="C241" s="141" t="s">
        <v>8</v>
      </c>
      <c r="D241" s="142">
        <v>12</v>
      </c>
    </row>
    <row r="242" spans="1:4" ht="15" customHeight="1">
      <c r="A242" s="136" t="s">
        <v>315</v>
      </c>
      <c r="B242" s="143" t="s">
        <v>145</v>
      </c>
      <c r="C242" s="144" t="s">
        <v>14</v>
      </c>
      <c r="D242" s="145">
        <v>1</v>
      </c>
    </row>
    <row r="243" spans="1:4" ht="15" customHeight="1">
      <c r="A243" s="136" t="s">
        <v>316</v>
      </c>
      <c r="B243" s="16" t="s">
        <v>172</v>
      </c>
      <c r="C243" s="19" t="s">
        <v>12</v>
      </c>
      <c r="D243" s="53">
        <v>1</v>
      </c>
    </row>
    <row r="244" spans="1:4" ht="15" customHeight="1">
      <c r="A244" s="136" t="s">
        <v>317</v>
      </c>
      <c r="B244" s="52" t="s">
        <v>173</v>
      </c>
      <c r="C244" s="19" t="s">
        <v>12</v>
      </c>
      <c r="D244" s="53">
        <f>+D16</f>
        <v>12</v>
      </c>
    </row>
    <row r="245" spans="1:4" ht="15" customHeight="1">
      <c r="A245" s="31" t="s">
        <v>89</v>
      </c>
      <c r="B245" s="14" t="s">
        <v>332</v>
      </c>
      <c r="C245" s="15" t="s">
        <v>148</v>
      </c>
      <c r="D245" s="58">
        <v>1</v>
      </c>
    </row>
    <row r="246" spans="1:4" ht="15" customHeight="1">
      <c r="A246" s="31" t="s">
        <v>333</v>
      </c>
      <c r="B246" s="16" t="s">
        <v>334</v>
      </c>
      <c r="C246" s="17" t="s">
        <v>148</v>
      </c>
      <c r="D246" s="34">
        <v>1</v>
      </c>
    </row>
    <row r="247" spans="1:4" ht="15" customHeight="1">
      <c r="A247" s="29" t="s">
        <v>335</v>
      </c>
      <c r="B247" s="18" t="s">
        <v>300</v>
      </c>
      <c r="C247" s="19"/>
      <c r="D247" s="34"/>
    </row>
    <row r="248" spans="1:4" ht="15" customHeight="1">
      <c r="A248" s="29" t="s">
        <v>336</v>
      </c>
      <c r="B248" s="20" t="s">
        <v>304</v>
      </c>
      <c r="C248" s="19" t="s">
        <v>7</v>
      </c>
      <c r="D248" s="34">
        <v>230</v>
      </c>
    </row>
    <row r="249" spans="1:4" ht="15" customHeight="1">
      <c r="A249" s="31" t="s">
        <v>337</v>
      </c>
      <c r="B249" s="21" t="s">
        <v>301</v>
      </c>
      <c r="C249" s="17" t="s">
        <v>12</v>
      </c>
      <c r="D249" s="34">
        <v>1</v>
      </c>
    </row>
    <row r="250" spans="1:4" ht="15" customHeight="1">
      <c r="A250" s="31" t="s">
        <v>338</v>
      </c>
      <c r="B250" s="21" t="s">
        <v>96</v>
      </c>
      <c r="C250" s="17" t="s">
        <v>14</v>
      </c>
      <c r="D250" s="34">
        <v>1</v>
      </c>
    </row>
    <row r="251" spans="1:4" ht="15" customHeight="1">
      <c r="A251" s="29" t="s">
        <v>339</v>
      </c>
      <c r="B251" s="20" t="s">
        <v>340</v>
      </c>
      <c r="C251" s="19" t="s">
        <v>12</v>
      </c>
      <c r="D251" s="34">
        <v>3</v>
      </c>
    </row>
    <row r="252" spans="1:4" ht="15" customHeight="1">
      <c r="A252" s="29" t="s">
        <v>341</v>
      </c>
      <c r="B252" s="20" t="s">
        <v>302</v>
      </c>
      <c r="C252" s="19" t="s">
        <v>12</v>
      </c>
      <c r="D252" s="34">
        <f>+D251</f>
        <v>3</v>
      </c>
    </row>
    <row r="253" spans="1:4" ht="15" customHeight="1">
      <c r="A253" s="29" t="s">
        <v>342</v>
      </c>
      <c r="B253" s="22" t="s">
        <v>303</v>
      </c>
      <c r="C253" s="19" t="s">
        <v>12</v>
      </c>
      <c r="D253" s="34">
        <v>1</v>
      </c>
    </row>
    <row r="254" spans="1:4" ht="12.75">
      <c r="A254" s="29" t="s">
        <v>343</v>
      </c>
      <c r="B254" s="146" t="s">
        <v>146</v>
      </c>
      <c r="C254" s="17" t="s">
        <v>88</v>
      </c>
      <c r="D254" s="34">
        <v>1</v>
      </c>
    </row>
    <row r="256" spans="1:4" ht="40.5" customHeight="1">
      <c r="A256" s="23" t="s">
        <v>344</v>
      </c>
      <c r="B256" s="23"/>
      <c r="C256" s="23"/>
      <c r="D256" s="23"/>
    </row>
    <row r="257" spans="1:4" ht="12.75">
      <c r="A257" s="24"/>
      <c r="B257" s="24"/>
      <c r="C257" s="24"/>
      <c r="D257" s="24"/>
    </row>
    <row r="258" spans="1:4" ht="37.5" customHeight="1">
      <c r="A258" s="23" t="s">
        <v>345</v>
      </c>
      <c r="B258" s="23"/>
      <c r="C258" s="23"/>
      <c r="D258" s="23"/>
    </row>
  </sheetData>
  <sheetProtection/>
  <mergeCells count="4">
    <mergeCell ref="A1:A2"/>
    <mergeCell ref="A167:B167"/>
    <mergeCell ref="A256:D256"/>
    <mergeCell ref="A258:D258"/>
  </mergeCells>
  <conditionalFormatting sqref="C15:D15">
    <cfRule type="expression" priority="1" dxfId="0" stopIfTrue="1">
      <formula>#REF!=""</formula>
    </cfRule>
  </conditionalFormatting>
  <hyperlinks>
    <hyperlink ref="A245" r:id="rId1" tooltip="Watt" display="http://en.wikipedia.org/wiki/Watt"/>
    <hyperlink ref="B245" r:id="rId2" tooltip="Watt" display="http://en.wikipedia.org/wiki/Watt"/>
    <hyperlink ref="A246" r:id="rId3" tooltip="Watt" display="http://en.wikipedia.org/wiki/Watt"/>
    <hyperlink ref="B246" r:id="rId4" tooltip="Watt" display="http://en.wikipedia.org/wiki/Watt"/>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Gates</dc:creator>
  <cp:keywords/>
  <dc:description/>
  <cp:lastModifiedBy>OlitaK</cp:lastModifiedBy>
  <cp:lastPrinted>2011-01-19T15:19:48Z</cp:lastPrinted>
  <dcterms:created xsi:type="dcterms:W3CDTF">2010-03-23T14:19:31Z</dcterms:created>
  <dcterms:modified xsi:type="dcterms:W3CDTF">2012-04-17T14:01:47Z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